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1e75d4e8708aa/文档/"/>
    </mc:Choice>
  </mc:AlternateContent>
  <xr:revisionPtr revIDLastSave="219" documentId="8_{7F5C3B3F-83E5-4350-9826-465C632C4E6A}" xr6:coauthVersionLast="47" xr6:coauthVersionMax="47" xr10:uidLastSave="{3663291B-01E7-46CC-90D4-A5C322B4E0FA}"/>
  <bookViews>
    <workbookView xWindow="21300" yWindow="0" windowWidth="7500" windowHeight="8190" firstSheet="2" activeTab="2" xr2:uid="{80F7F659-47D9-48EF-8C00-0245390867EB}"/>
  </bookViews>
  <sheets>
    <sheet name="预算" sheetId="1" r:id="rId1"/>
    <sheet name="帮派信息" sheetId="2" r:id="rId2"/>
    <sheet name="帮派升级" sheetId="3" r:id="rId3"/>
    <sheet name="帮派地图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2" l="1"/>
  <c r="A35" i="1"/>
  <c r="C23" i="1"/>
  <c r="A16" i="1"/>
  <c r="A29" i="1"/>
  <c r="A27" i="1"/>
  <c r="A17" i="1"/>
  <c r="A19" i="1" s="1"/>
  <c r="A14" i="1"/>
  <c r="B72" i="2"/>
  <c r="D73" i="2" s="1"/>
  <c r="D70" i="2"/>
  <c r="B53" i="2"/>
  <c r="B52" i="2"/>
  <c r="B36" i="2"/>
  <c r="D32" i="2"/>
  <c r="D31" i="2"/>
  <c r="B31" i="2"/>
  <c r="B30" i="2"/>
  <c r="D30" i="2" s="1"/>
  <c r="D29" i="2"/>
  <c r="B29" i="2"/>
  <c r="B22" i="2"/>
  <c r="B78" i="2" s="1"/>
  <c r="D20" i="2"/>
  <c r="B20" i="2"/>
  <c r="D19" i="2"/>
  <c r="B74" i="2" s="1"/>
  <c r="D74" i="2" s="1"/>
  <c r="B19" i="2"/>
  <c r="A9" i="2"/>
  <c r="B70" i="2" l="1"/>
  <c r="B32" i="2"/>
  <c r="B33" i="2" s="1"/>
  <c r="B34" i="2" s="1"/>
  <c r="D34" i="2" s="1"/>
  <c r="B21" i="2"/>
  <c r="B26" i="2" s="1"/>
  <c r="D26" i="2" s="1"/>
  <c r="D27" i="2" s="1"/>
  <c r="D21" i="2"/>
  <c r="D22" i="2" s="1"/>
  <c r="D24" i="2"/>
  <c r="B25" i="2" s="1"/>
  <c r="D25" i="2" s="1"/>
  <c r="B67" i="2"/>
  <c r="B68" i="2" s="1"/>
  <c r="D68" i="2" s="1"/>
  <c r="B47" i="2"/>
  <c r="B75" i="2"/>
  <c r="D72" i="2"/>
  <c r="D33" i="2" l="1"/>
  <c r="D39" i="2"/>
  <c r="D44" i="2" s="1"/>
  <c r="B39" i="2"/>
  <c r="D78" i="2"/>
  <c r="B79" i="2" s="1"/>
  <c r="D83" i="2"/>
  <c r="D84" i="2" s="1"/>
  <c r="D80" i="2"/>
  <c r="D79" i="2"/>
  <c r="B80" i="2" s="1"/>
  <c r="B55" i="2"/>
  <c r="B69" i="2"/>
  <c r="D69" i="2" s="1"/>
  <c r="D53" i="2"/>
  <c r="D52" i="2"/>
  <c r="D47" i="2"/>
  <c r="D23" i="2"/>
  <c r="D81" i="2" s="1"/>
  <c r="B81" i="2"/>
  <c r="D75" i="2"/>
  <c r="B76" i="2"/>
  <c r="B42" i="2"/>
  <c r="D42" i="2"/>
  <c r="B44" i="2" l="1"/>
  <c r="D45" i="2"/>
  <c r="D43" i="2"/>
  <c r="D40" i="2"/>
  <c r="B45" i="2"/>
  <c r="B43" i="2"/>
  <c r="B40" i="2"/>
  <c r="B56" i="2"/>
  <c r="D55" i="2"/>
  <c r="B61" i="2" s="1"/>
  <c r="D61" i="2" s="1"/>
  <c r="B85" i="2"/>
  <c r="B86" i="2" s="1"/>
  <c r="D48" i="2"/>
  <c r="D50" i="2" s="1"/>
  <c r="D51" i="2" s="1"/>
  <c r="B82" i="2"/>
  <c r="D82" i="2" s="1"/>
  <c r="D49" i="2"/>
  <c r="B59" i="2" l="1"/>
  <c r="D59" i="2" s="1"/>
  <c r="B65" i="2" s="1"/>
  <c r="D65" i="2" s="1"/>
  <c r="B58" i="2"/>
  <c r="D58" i="2" s="1"/>
  <c r="B64" i="2" s="1"/>
  <c r="D64" i="2" s="1"/>
  <c r="B57" i="2"/>
  <c r="D57" i="2" s="1"/>
  <c r="B63" i="2" s="1"/>
  <c r="D63" i="2" s="1"/>
  <c r="D56" i="2"/>
  <c r="B62" i="2" s="1"/>
  <c r="D62" i="2" s="1"/>
  <c r="A11" i="1" l="1"/>
  <c r="A10" i="1"/>
  <c r="A5" i="1"/>
  <c r="A9" i="1" s="1"/>
  <c r="A3" i="1"/>
  <c r="A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李永生</author>
    <author>liyongsheng</author>
  </authors>
  <commentList>
    <comment ref="A2" authorId="0" shapeId="0" xr:uid="{6D583716-C14D-4445-A5D4-88D3758F6993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1、打开帮派界面
2、查看[帮派资金]后面的数字。</t>
        </r>
      </text>
    </comment>
    <comment ref="A3" authorId="0" shapeId="0" xr:uid="{33896E26-B351-410F-A73B-DF77EA562B6A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1、前往帮派的[金库]
2、点击“白虎堂总管”
3、前面的数字就是维护线</t>
        </r>
      </text>
    </comment>
    <comment ref="A4" authorId="0" shapeId="0" xr:uid="{2597AF8D-5FD7-4746-9705-3857E27365C9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1、前往帮派的[金库]
2、点击“白虎堂总管”
3、后面的数字就是奖励线。</t>
        </r>
      </text>
    </comment>
    <comment ref="A5" authorId="0" shapeId="0" xr:uid="{2C8A401D-AF96-42FA-AA64-E98087255B8D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1、通过Alt+B打开帮派界面
2、点击【建筑】界面
3、查看最下面的【维护费】</t>
        </r>
      </text>
    </comment>
    <comment ref="A6" authorId="0" shapeId="0" xr:uid="{FCDDFFDF-F338-4626-877E-9F5436A8853C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1、打开帮派界面
2、查看【维护时间】
最后一个数字，是跑商二刷时间。
2022-12-29 23:12
河南3区南阳府二刷时间4分10秒</t>
        </r>
      </text>
    </comment>
    <comment ref="A7" authorId="0" shapeId="0" xr:uid="{A09110DD-CA92-4755-9DBE-BFBCE7B7278E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1、打开帮派基础界面
2、查看【研究力】
书院建筑越多，研究力越高
生活技能的研究速度越快！</t>
        </r>
      </text>
    </comment>
    <comment ref="A12" authorId="0" shapeId="0" xr:uid="{454D4E04-FF9B-48E0-9CF3-63CB6D70B22E}">
      <text>
        <r>
          <rPr>
            <b/>
            <sz val="9"/>
            <color indexed="81"/>
            <rFont val="宋体"/>
            <family val="3"/>
            <charset val="134"/>
          </rPr>
          <t>1、金银锦盒增加帮派储备金。
2、学习神速、学习强壮，10%转为帮派储备金。</t>
        </r>
      </text>
    </comment>
    <comment ref="C12" authorId="0" shapeId="0" xr:uid="{9507A754-9A82-4753-B165-1204D7FA3D41}">
      <text>
        <r>
          <rPr>
            <b/>
            <sz val="9"/>
            <color indexed="81"/>
            <rFont val="宋体"/>
            <family val="3"/>
            <charset val="134"/>
          </rPr>
          <t>帮派维护所需资金*10时
帮派可正常维护
960250*10=9602500
每个金银锦盒500000</t>
        </r>
      </text>
    </comment>
    <comment ref="B19" authorId="1" shapeId="0" xr:uid="{16B00933-1086-4324-AC5E-1EADA8E68A82}">
      <text>
        <r>
          <rPr>
            <b/>
            <sz val="9"/>
            <color indexed="81"/>
            <rFont val="宋体"/>
            <family val="3"/>
            <charset val="134"/>
          </rPr>
          <t>帮派现有资金
帮派资金颜色识别方式
红色：不维护，不刷资材，跑商双倍帮贡。
黑色：正常维护，跑商有双倍帮贡。
紫色：正常维护，跑商没有双倍帮贡。</t>
        </r>
      </text>
    </comment>
    <comment ref="B20" authorId="1" shapeId="0" xr:uid="{E96CCF81-01CC-43A8-BF37-93886E8E67D7}">
      <text>
        <r>
          <rPr>
            <b/>
            <sz val="9"/>
            <color indexed="81"/>
            <rFont val="宋体"/>
            <family val="3"/>
            <charset val="134"/>
          </rPr>
          <t>帮派维护线</t>
        </r>
      </text>
    </comment>
    <comment ref="D20" authorId="1" shapeId="0" xr:uid="{028E7444-45E9-41E4-9786-DBCDA7E475C1}">
      <text>
        <r>
          <rPr>
            <b/>
            <sz val="9"/>
            <color indexed="81"/>
            <rFont val="宋体"/>
            <family val="3"/>
            <charset val="134"/>
          </rPr>
          <t>帮派奖励线</t>
        </r>
      </text>
    </comment>
    <comment ref="C21" authorId="0" shapeId="0" xr:uid="{EEE797DD-7763-4DEF-8EC4-40AD5E9F2D35}">
      <text>
        <r>
          <rPr>
            <b/>
            <sz val="9"/>
            <color indexed="81"/>
            <rFont val="宋体"/>
            <family val="3"/>
            <charset val="134"/>
          </rPr>
          <t>维护资金
+正数，正常维护。
-负数，无法维护。</t>
        </r>
      </text>
    </comment>
    <comment ref="B22" authorId="1" shapeId="0" xr:uid="{841B60B8-3757-4943-B346-E935AEC32666}">
      <text>
        <r>
          <rPr>
            <b/>
            <sz val="9"/>
            <color indexed="81"/>
            <rFont val="宋体"/>
            <family val="3"/>
            <charset val="134"/>
          </rPr>
          <t>每小时维护费用</t>
        </r>
      </text>
    </comment>
    <comment ref="C22" authorId="0" shapeId="0" xr:uid="{717E6566-5D27-4F44-A147-D4A9D8305671}">
      <text>
        <r>
          <rPr>
            <b/>
            <sz val="9"/>
            <color indexed="81"/>
            <rFont val="宋体"/>
            <family val="3"/>
            <charset val="134"/>
          </rPr>
          <t>维护次数（小时）</t>
        </r>
      </text>
    </comment>
    <comment ref="B24" authorId="0" shapeId="0" xr:uid="{773C4403-6878-45A5-9A20-FB7A459D1912}">
      <text>
        <r>
          <rPr>
            <b/>
            <sz val="9"/>
            <color indexed="81"/>
            <rFont val="宋体"/>
            <family val="3"/>
            <charset val="134"/>
          </rPr>
          <t>当帮派资金低于维护线时
每小时会扣除基本维护费</t>
        </r>
      </text>
    </comment>
    <comment ref="C24" authorId="0" shapeId="0" xr:uid="{E76CE90B-6E3F-49E8-BBC6-491CC4E20FC7}">
      <text>
        <r>
          <rPr>
            <b/>
            <sz val="9"/>
            <color indexed="81"/>
            <rFont val="宋体"/>
            <family val="3"/>
            <charset val="134"/>
          </rPr>
          <t>当帮派资金不足时，每小时会扣除基本维护费70000两，可以维护的次数就是：</t>
        </r>
      </text>
    </comment>
    <comment ref="B25" authorId="0" shapeId="0" xr:uid="{63F7F8BB-39D5-4757-8367-1DFD6828A07E}">
      <text>
        <r>
          <rPr>
            <b/>
            <sz val="9"/>
            <color indexed="81"/>
            <rFont val="宋体"/>
            <family val="3"/>
            <charset val="134"/>
          </rPr>
          <t>如果帮派资金一直低于维护线，帮派将在多少天后倒闭呢？</t>
        </r>
      </text>
    </comment>
    <comment ref="A26" authorId="0" shapeId="0" xr:uid="{7FFA832F-4FF7-4D5D-A561-10FC1BF5E0D9}">
      <text>
        <r>
          <rPr>
            <b/>
            <sz val="9"/>
            <color indexed="81"/>
            <rFont val="宋体"/>
            <family val="3"/>
            <charset val="134"/>
          </rPr>
          <t>当帮派资金颜色为粉色时，
帮派资金超出奖励线，
跑商不能获得双倍帮贡。</t>
        </r>
      </text>
    </comment>
    <comment ref="A29" authorId="0" shapeId="0" xr:uid="{2D45EE1C-0750-4F54-9E37-AA7522F61522}">
      <text>
        <r>
          <rPr>
            <b/>
            <sz val="9"/>
            <color indexed="81"/>
            <rFont val="宋体"/>
            <family val="3"/>
            <charset val="134"/>
          </rPr>
          <t>每周二定期维护以后，
维护时间会发生变化，
最后一个数字为二刷时间，
与帮派成员跑商有重要关系！
【维护时间】=跑商二刷时间</t>
        </r>
      </text>
    </comment>
    <comment ref="B29" authorId="0" shapeId="0" xr:uid="{CF95FBE8-6B7F-4E83-89F0-A5E4EB472BC9}">
      <text>
        <r>
          <rPr>
            <b/>
            <sz val="9"/>
            <color indexed="81"/>
            <rFont val="宋体"/>
            <family val="3"/>
            <charset val="134"/>
          </rPr>
          <t>维护时间最后一个数字
就是二刷的精确时间</t>
        </r>
      </text>
    </comment>
    <comment ref="A31" authorId="0" shapeId="0" xr:uid="{E345FD32-52FC-4499-9182-D984F469D7DC}">
      <text>
        <r>
          <rPr>
            <b/>
            <sz val="9"/>
            <color indexed="81"/>
            <rFont val="宋体"/>
            <family val="3"/>
            <charset val="134"/>
          </rPr>
          <t>在帮派的【技能】界面，
点击当前研究技能查询。</t>
        </r>
      </text>
    </comment>
    <comment ref="B31" authorId="0" shapeId="0" xr:uid="{A4739A8B-F5A4-4AE4-9A56-BDDB3FA9C042}">
      <text>
        <r>
          <rPr>
            <b/>
            <sz val="9"/>
            <color indexed="81"/>
            <rFont val="宋体"/>
            <family val="3"/>
            <charset val="134"/>
          </rPr>
          <t>【研究经验】
帮派技能界面查看</t>
        </r>
      </text>
    </comment>
    <comment ref="C31" authorId="0" shapeId="0" xr:uid="{A111215A-DAC0-4591-ADCF-EC6EF8BB198D}">
      <text>
        <r>
          <rPr>
            <b/>
            <sz val="9"/>
            <color indexed="81"/>
            <rFont val="宋体"/>
            <family val="3"/>
            <charset val="134"/>
          </rPr>
          <t>通过Alt+B
打开帮派界面
点击【技能】界面
找到当前研究的技能
可以查询【升级经验】</t>
        </r>
      </text>
    </comment>
    <comment ref="C32" authorId="0" shapeId="0" xr:uid="{1E1CA337-2395-44DE-A7A1-C1FFDC61A9DA}">
      <text>
        <r>
          <rPr>
            <b/>
            <sz val="9"/>
            <color indexed="81"/>
            <rFont val="宋体"/>
            <family val="3"/>
            <charset val="134"/>
          </rPr>
          <t>在帮派的【基础】基础界面
研究=每小时增加的研究经验</t>
        </r>
      </text>
    </comment>
    <comment ref="D32" authorId="0" shapeId="0" xr:uid="{4CB9A357-015D-4895-B460-0DE36738C18B}">
      <text>
        <r>
          <rPr>
            <b/>
            <sz val="9"/>
            <color indexed="81"/>
            <rFont val="宋体"/>
            <family val="3"/>
            <charset val="134"/>
          </rPr>
          <t>帮派研究力</t>
        </r>
      </text>
    </comment>
    <comment ref="A33" authorId="0" shapeId="0" xr:uid="{AB7E0019-6FBC-4C3E-BFF2-222A66005D5B}">
      <text>
        <r>
          <rPr>
            <b/>
            <sz val="9"/>
            <color indexed="81"/>
            <rFont val="宋体"/>
            <family val="3"/>
            <charset val="134"/>
          </rPr>
          <t>单位：小时</t>
        </r>
      </text>
    </comment>
    <comment ref="B33" authorId="0" shapeId="0" xr:uid="{FB2180AC-F5F2-4B31-A804-1A71941CF291}">
      <text>
        <r>
          <rPr>
            <b/>
            <sz val="9"/>
            <color indexed="81"/>
            <rFont val="宋体"/>
            <family val="3"/>
            <charset val="134"/>
          </rPr>
          <t>低于“维护次数”是好事
高于“维护次数”是坏事</t>
        </r>
      </text>
    </comment>
    <comment ref="C33" authorId="0" shapeId="0" xr:uid="{BB3A0CF9-0985-43F0-9AED-EE3B07C6A03B}">
      <text>
        <r>
          <rPr>
            <b/>
            <sz val="9"/>
            <color indexed="81"/>
            <rFont val="宋体"/>
            <family val="3"/>
            <charset val="134"/>
          </rPr>
          <t>单位：天</t>
        </r>
      </text>
    </comment>
    <comment ref="A34" authorId="0" shapeId="0" xr:uid="{DC1BE7B1-18A7-46D8-B6A8-D19C621FA407}">
      <text>
        <r>
          <rPr>
            <b/>
            <sz val="9"/>
            <color indexed="81"/>
            <rFont val="宋体"/>
            <family val="3"/>
            <charset val="134"/>
          </rPr>
          <t>想要升级的话，
当前技能研究需要的资金是多少呢？</t>
        </r>
      </text>
    </comment>
    <comment ref="C34" authorId="0" shapeId="0" xr:uid="{F632840C-95D1-4C30-ADBC-13CE1635D5BC}">
      <text>
        <r>
          <rPr>
            <b/>
            <sz val="9"/>
            <color indexed="81"/>
            <rFont val="宋体"/>
            <family val="3"/>
            <charset val="134"/>
          </rPr>
          <t>技能研究保障计划
需要跑商多少票呢？</t>
        </r>
      </text>
    </comment>
    <comment ref="B39" authorId="0" shapeId="0" xr:uid="{C2EDDA3D-3CE7-4896-9158-EB83039AFA5F}">
      <text>
        <r>
          <rPr>
            <b/>
            <sz val="9"/>
            <color indexed="81"/>
            <rFont val="宋体"/>
            <family val="3"/>
            <charset val="134"/>
          </rPr>
          <t>奖励线－当前资金</t>
        </r>
      </text>
    </comment>
    <comment ref="D39" authorId="0" shapeId="0" xr:uid="{B3DA6FF1-7B01-439E-A213-CF91B11DF27E}">
      <text>
        <r>
          <rPr>
            <b/>
            <sz val="9"/>
            <color indexed="81"/>
            <rFont val="宋体"/>
            <family val="3"/>
            <charset val="134"/>
          </rPr>
          <t>维护线－帮派资金</t>
        </r>
      </text>
    </comment>
    <comment ref="A42" authorId="0" shapeId="0" xr:uid="{FCFE211A-BACD-4A19-888B-26BFA1F400C2}">
      <text>
        <r>
          <rPr>
            <b/>
            <sz val="9"/>
            <color indexed="81"/>
            <rFont val="宋体"/>
            <family val="3"/>
            <charset val="134"/>
          </rPr>
          <t>100级以上玩家
可以跑18万/票</t>
        </r>
      </text>
    </comment>
    <comment ref="B42" authorId="1" shapeId="0" xr:uid="{ECD3BCAC-DB4A-4677-A9DC-4928E9BBE3D2}">
      <text>
        <r>
          <rPr>
            <b/>
            <sz val="9"/>
            <color indexed="81"/>
            <rFont val="宋体"/>
            <family val="2"/>
            <charset val="134"/>
          </rPr>
          <t>可以跑商票数</t>
        </r>
      </text>
    </comment>
    <comment ref="C42" authorId="0" shapeId="0" xr:uid="{7C58AED0-05F2-4562-BBD1-ADF45EF3CCB5}">
      <text>
        <r>
          <rPr>
            <b/>
            <sz val="9"/>
            <color indexed="81"/>
            <rFont val="宋体"/>
            <family val="3"/>
            <charset val="134"/>
          </rPr>
          <t>60级至99级玩家
可以跑15万/票</t>
        </r>
      </text>
    </comment>
    <comment ref="D42" authorId="1" shapeId="0" xr:uid="{ED2DB11F-D515-4A8A-BC8E-C3C52E04EDFF}">
      <text>
        <r>
          <rPr>
            <b/>
            <sz val="9"/>
            <color indexed="81"/>
            <rFont val="宋体"/>
            <family val="3"/>
            <charset val="134"/>
          </rPr>
          <t>可跑商票数</t>
        </r>
      </text>
    </comment>
    <comment ref="A44" authorId="0" shapeId="0" xr:uid="{50D6A9B5-9963-4FC7-A7D3-E729A439179C}">
      <text>
        <r>
          <rPr>
            <b/>
            <sz val="9"/>
            <color indexed="81"/>
            <rFont val="宋体"/>
            <family val="3"/>
            <charset val="134"/>
          </rPr>
          <t>需要紧急跑商票数</t>
        </r>
      </text>
    </comment>
    <comment ref="B44" authorId="0" shapeId="0" xr:uid="{F8733AF1-2259-407F-8917-1D790E2E47B3}">
      <text>
        <r>
          <rPr>
            <b/>
            <sz val="9"/>
            <color indexed="81"/>
            <rFont val="宋体"/>
            <family val="3"/>
            <charset val="134"/>
          </rPr>
          <t>帮派资金紧张
需要参与跑商</t>
        </r>
      </text>
    </comment>
    <comment ref="C44" authorId="0" shapeId="0" xr:uid="{D7541E28-7001-4A85-A36F-E3185D3994A1}">
      <text>
        <r>
          <rPr>
            <b/>
            <sz val="9"/>
            <color indexed="81"/>
            <rFont val="宋体"/>
            <family val="3"/>
            <charset val="134"/>
          </rPr>
          <t>需要紧急跑商</t>
        </r>
      </text>
    </comment>
    <comment ref="D44" authorId="0" shapeId="0" xr:uid="{1ED7C937-9F10-4332-9BA9-3AD8E0251282}">
      <text>
        <r>
          <rPr>
            <b/>
            <sz val="9"/>
            <color indexed="81"/>
            <rFont val="宋体"/>
            <family val="3"/>
            <charset val="134"/>
          </rPr>
          <t>帮派资金紧张
需要参与跑商</t>
        </r>
      </text>
    </comment>
    <comment ref="A45" authorId="0" shapeId="0" xr:uid="{B839E36D-F77D-43C3-98E6-22E6CF38DA10}">
      <text>
        <r>
          <rPr>
            <b/>
            <sz val="9"/>
            <color indexed="81"/>
            <rFont val="宋体"/>
            <family val="3"/>
            <charset val="134"/>
          </rPr>
          <t>18万/票</t>
        </r>
      </text>
    </comment>
    <comment ref="C45" authorId="0" shapeId="0" xr:uid="{B4A6E1C7-5759-4A81-9FF3-E57ABAF4747D}">
      <text>
        <r>
          <rPr>
            <b/>
            <sz val="9"/>
            <color indexed="81"/>
            <rFont val="宋体"/>
            <family val="3"/>
            <charset val="134"/>
          </rPr>
          <t>15万/票</t>
        </r>
      </text>
    </comment>
    <comment ref="D47" authorId="0" shapeId="0" xr:uid="{1BC4E298-8AD4-4ADB-9A13-5AFD2DD881C2}">
      <text>
        <r>
          <rPr>
            <b/>
            <sz val="9"/>
            <color indexed="81"/>
            <rFont val="宋体"/>
            <family val="3"/>
            <charset val="134"/>
          </rPr>
          <t>一天的维护费用</t>
        </r>
      </text>
    </comment>
    <comment ref="B48" authorId="0" shapeId="0" xr:uid="{8DD33A69-83D4-4B12-8C93-6704F219D8F7}">
      <text>
        <r>
          <rPr>
            <b/>
            <sz val="9"/>
            <color indexed="81"/>
            <rFont val="宋体"/>
            <family val="3"/>
            <charset val="134"/>
          </rPr>
          <t>每位成员跑商一票
每一票增加150000</t>
        </r>
      </text>
    </comment>
    <comment ref="B49" authorId="0" shapeId="0" xr:uid="{D6498677-1EF9-48F1-89F0-4E7378DF34BB}">
      <text>
        <r>
          <rPr>
            <b/>
            <sz val="9"/>
            <color indexed="81"/>
            <rFont val="宋体"/>
            <family val="3"/>
            <charset val="134"/>
          </rPr>
          <t>每票增加180000
≧100级可以领取</t>
        </r>
      </text>
    </comment>
    <comment ref="B50" authorId="0" shapeId="0" xr:uid="{A7DC24D0-4938-4958-BB1D-54F22B6D7F47}">
      <text>
        <r>
          <rPr>
            <b/>
            <sz val="9"/>
            <color indexed="81"/>
            <rFont val="宋体"/>
            <family val="3"/>
            <charset val="134"/>
          </rPr>
          <t>四个商人一起跑商</t>
        </r>
      </text>
    </comment>
    <comment ref="D50" authorId="0" shapeId="0" xr:uid="{0A5BAF18-88D9-4DDC-BC5F-46FB83884BA4}">
      <text>
        <r>
          <rPr>
            <b/>
            <sz val="9"/>
            <color indexed="81"/>
            <rFont val="宋体"/>
            <family val="3"/>
            <charset val="134"/>
          </rPr>
          <t>平均每人跑商票数</t>
        </r>
      </text>
    </comment>
    <comment ref="A52" authorId="0" shapeId="0" xr:uid="{7DD97FCE-CD6F-41AD-92FE-74BEACEEDB73}">
      <text>
        <r>
          <rPr>
            <b/>
            <sz val="9"/>
            <color indexed="81"/>
            <rFont val="宋体"/>
            <family val="3"/>
            <charset val="134"/>
          </rPr>
          <t>角色等级低于100级
只能领取15万。</t>
        </r>
      </text>
    </comment>
    <comment ref="A53" authorId="0" shapeId="0" xr:uid="{490256A6-CD47-4284-AD24-0F8885B5FE5B}">
      <text>
        <r>
          <rPr>
            <b/>
            <sz val="9"/>
            <color indexed="81"/>
            <rFont val="宋体"/>
            <family val="3"/>
            <charset val="134"/>
          </rPr>
          <t>角色等级等于大于100级
可以选择15万或18万</t>
        </r>
      </text>
    </comment>
    <comment ref="B67" authorId="0" shapeId="0" xr:uid="{06C1A20B-58BC-426A-9B71-2A59B8348E8C}">
      <text>
        <r>
          <rPr>
            <b/>
            <sz val="9"/>
            <color indexed="81"/>
            <rFont val="宋体"/>
            <family val="3"/>
            <charset val="134"/>
          </rPr>
          <t>帮派资金正常接收范围
当不正常时跑商帮贡单倍
当正常时跑商帮贡双倍</t>
        </r>
      </text>
    </comment>
    <comment ref="B68" authorId="0" shapeId="0" xr:uid="{15EAED8A-7711-47D9-B702-8E2AA49EDB69}">
      <text>
        <r>
          <rPr>
            <b/>
            <sz val="9"/>
            <color indexed="81"/>
            <rFont val="宋体"/>
            <family val="3"/>
            <charset val="134"/>
          </rPr>
          <t>可以捐赠的数量
超过该数量将影响跑商
低于该数量不影响跑商</t>
        </r>
      </text>
    </comment>
    <comment ref="C70" authorId="0" shapeId="0" xr:uid="{7760A4C2-3A1D-48B7-BD3C-5FB92690E259}">
      <text>
        <r>
          <rPr>
            <b/>
            <sz val="9"/>
            <color indexed="81"/>
            <rFont val="宋体"/>
            <family val="3"/>
            <charset val="134"/>
          </rPr>
          <t xml:space="preserve">捐赠金银锦盒
恢复资材刷新 </t>
        </r>
      </text>
    </comment>
    <comment ref="D70" authorId="0" shapeId="0" xr:uid="{E96AC0F4-1295-433E-AE1A-27B47D3989D9}">
      <text>
        <r>
          <rPr>
            <b/>
            <sz val="9"/>
            <color indexed="81"/>
            <rFont val="宋体"/>
            <family val="3"/>
            <charset val="134"/>
          </rPr>
          <t>公式计算方式：
帮派维护资金*10=最低帮派储备金
最低帮派储备金-当前帮派储备金=缺少帮派储备金
缺少帮派储备金/50000（金银锦盒）=需要金银锦盒的数量</t>
        </r>
      </text>
    </comment>
    <comment ref="A72" authorId="0" shapeId="0" xr:uid="{5390E623-C39B-4717-A26F-1B3FA41972FE}">
      <text>
        <r>
          <rPr>
            <b/>
            <sz val="9"/>
            <color indexed="81"/>
            <rFont val="宋体"/>
            <family val="3"/>
            <charset val="134"/>
          </rPr>
          <t>（600+300*金库数量）万两</t>
        </r>
      </text>
    </comment>
    <comment ref="C72" authorId="0" shapeId="0" xr:uid="{1AC39A61-E5FF-444F-8857-E684E6496A8B}">
      <text>
        <r>
          <rPr>
            <b/>
            <sz val="9"/>
            <color indexed="81"/>
            <rFont val="宋体"/>
            <family val="3"/>
            <charset val="134"/>
          </rPr>
          <t>帮派资金≧帮派维护费×24
+正数，为正常维护。
-负数，为不会维护。</t>
        </r>
      </text>
    </comment>
    <comment ref="C75" authorId="0" shapeId="0" xr:uid="{B2BC34C8-42F6-4904-BE62-35E7CF075065}">
      <text>
        <r>
          <rPr>
            <b/>
            <sz val="9"/>
            <color indexed="81"/>
            <rFont val="宋体"/>
            <family val="3"/>
            <charset val="134"/>
          </rPr>
          <t>帮派储备金≧帮派维护费*10
帮派可正常维护
+为正常维护（正数）
-为不会维护（负数）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李永生</author>
  </authors>
  <commentList>
    <comment ref="B4" authorId="0" shapeId="0" xr:uid="{0D39996A-6D6B-44F2-8388-485885B6E7AA}">
      <text>
        <r>
          <rPr>
            <b/>
            <sz val="9"/>
            <color indexed="81"/>
            <rFont val="宋体"/>
            <family val="3"/>
            <charset val="134"/>
          </rPr>
          <t>用于青龙堂任务（刷青龙，内政建设）</t>
        </r>
      </text>
    </comment>
    <comment ref="B5" authorId="0" shapeId="0" xr:uid="{EB8800FF-DED1-4951-A8AA-688367CC2281}">
      <text>
        <r>
          <rPr>
            <b/>
            <sz val="9"/>
            <color indexed="81"/>
            <rFont val="宋体"/>
            <family val="3"/>
            <charset val="134"/>
          </rPr>
          <t>玄武堂任务（刷厢房）</t>
        </r>
      </text>
    </comment>
    <comment ref="B6" authorId="0" shapeId="0" xr:uid="{245EA66D-A3DB-4B9C-B436-6FABB24BB7AD}">
      <text>
        <r>
          <rPr>
            <b/>
            <sz val="9"/>
            <color indexed="81"/>
            <rFont val="宋体"/>
            <family val="3"/>
            <charset val="134"/>
          </rPr>
          <t>用于提升人物修炼</t>
        </r>
      </text>
    </comment>
    <comment ref="B7" authorId="0" shapeId="0" xr:uid="{DE155FBF-9D32-4DE2-AC1D-1CE0BA8B7227}">
      <text>
        <r>
          <rPr>
            <b/>
            <sz val="9"/>
            <color indexed="81"/>
            <rFont val="宋体"/>
            <family val="3"/>
            <charset val="134"/>
          </rPr>
          <t>用于学习生活技能</t>
        </r>
      </text>
    </comment>
    <comment ref="B8" authorId="0" shapeId="0" xr:uid="{BC978A14-6CED-490D-9BA0-B83D00D30FB9}">
      <text>
        <r>
          <rPr>
            <b/>
            <sz val="9"/>
            <color indexed="81"/>
            <rFont val="宋体"/>
            <family val="3"/>
            <charset val="134"/>
          </rPr>
          <t>用于跑商</t>
        </r>
      </text>
    </comment>
  </commentList>
</comments>
</file>

<file path=xl/sharedStrings.xml><?xml version="1.0" encoding="utf-8"?>
<sst xmlns="http://schemas.openxmlformats.org/spreadsheetml/2006/main" count="209" uniqueCount="163">
  <si>
    <t>目标帮贡</t>
    <phoneticPr fontId="10" type="noConversion"/>
  </si>
  <si>
    <t>历史帮贡</t>
    <phoneticPr fontId="10" type="noConversion"/>
  </si>
  <si>
    <t>相差帮贡</t>
    <phoneticPr fontId="10" type="noConversion"/>
  </si>
  <si>
    <t>单倍帮贡</t>
    <phoneticPr fontId="10" type="noConversion"/>
  </si>
  <si>
    <t>双倍帮贡</t>
    <phoneticPr fontId="10" type="noConversion"/>
  </si>
  <si>
    <t>帮主专用区（调整帮派相关数据）</t>
    <phoneticPr fontId="10" type="noConversion"/>
  </si>
  <si>
    <t>当前帮派的资金是</t>
    <phoneticPr fontId="10" type="noConversion"/>
  </si>
  <si>
    <t>帮派基础界面查询</t>
    <phoneticPr fontId="10" type="noConversion"/>
  </si>
  <si>
    <t>帮派的维护线是</t>
    <phoneticPr fontId="10" type="noConversion"/>
  </si>
  <si>
    <t>白虎堂总管查询</t>
    <phoneticPr fontId="10" type="noConversion"/>
  </si>
  <si>
    <t>帮派的奖励线是</t>
    <phoneticPr fontId="10" type="noConversion"/>
  </si>
  <si>
    <t>每小时的维护费用是</t>
    <phoneticPr fontId="10" type="noConversion"/>
  </si>
  <si>
    <t>帮派建筑界面查询</t>
    <phoneticPr fontId="10" type="noConversion"/>
  </si>
  <si>
    <t>当前的维护时间是</t>
    <phoneticPr fontId="10" type="noConversion"/>
  </si>
  <si>
    <t>帮派的研究力是</t>
    <phoneticPr fontId="10" type="noConversion"/>
  </si>
  <si>
    <t>帮派基本界面查询</t>
    <phoneticPr fontId="10" type="noConversion"/>
  </si>
  <si>
    <t>当前研究的技能是</t>
    <phoneticPr fontId="10" type="noConversion"/>
  </si>
  <si>
    <t>中药医理</t>
    <phoneticPr fontId="10" type="noConversion"/>
  </si>
  <si>
    <t>的等级是</t>
    <phoneticPr fontId="10" type="noConversion"/>
  </si>
  <si>
    <t>研究技能的研究经验是</t>
    <phoneticPr fontId="10" type="noConversion"/>
  </si>
  <si>
    <t>研究技能的升级经验是</t>
    <phoneticPr fontId="10" type="noConversion"/>
  </si>
  <si>
    <t>当前帮派储备金是</t>
    <phoneticPr fontId="10" type="noConversion"/>
  </si>
  <si>
    <t>金库数量</t>
    <phoneticPr fontId="10" type="noConversion"/>
  </si>
  <si>
    <t>兽室数量</t>
    <phoneticPr fontId="10" type="noConversion"/>
  </si>
  <si>
    <t>仓库数量</t>
    <phoneticPr fontId="10" type="noConversion"/>
  </si>
  <si>
    <t>药房数量</t>
    <phoneticPr fontId="10" type="noConversion"/>
  </si>
  <si>
    <t>书院数量</t>
    <phoneticPr fontId="10" type="noConversion"/>
  </si>
  <si>
    <t>厢房数量</t>
    <phoneticPr fontId="10" type="noConversion"/>
  </si>
  <si>
    <t>百草谷</t>
    <phoneticPr fontId="10" type="noConversion"/>
  </si>
  <si>
    <t>藏宝室</t>
    <phoneticPr fontId="10" type="noConversion"/>
  </si>
  <si>
    <t>（上面的数据关系到下面数据的正确性，请务必注意）</t>
    <phoneticPr fontId="10" type="noConversion"/>
  </si>
  <si>
    <t>帮派资金</t>
    <phoneticPr fontId="10" type="noConversion"/>
  </si>
  <si>
    <t>储 备 金</t>
    <phoneticPr fontId="10" type="noConversion"/>
  </si>
  <si>
    <t>无法维护</t>
    <phoneticPr fontId="10" type="noConversion"/>
  </si>
  <si>
    <t>额外奖励</t>
    <phoneticPr fontId="10" type="noConversion"/>
  </si>
  <si>
    <t>总共资金</t>
    <phoneticPr fontId="10" type="noConversion"/>
  </si>
  <si>
    <t>维护资金</t>
    <phoneticPr fontId="10" type="noConversion"/>
  </si>
  <si>
    <t>维护费用</t>
    <phoneticPr fontId="10" type="noConversion"/>
  </si>
  <si>
    <t>维护次数</t>
    <phoneticPr fontId="10" type="noConversion"/>
  </si>
  <si>
    <t>每天维护</t>
    <phoneticPr fontId="10" type="noConversion"/>
  </si>
  <si>
    <t>维护天数</t>
    <phoneticPr fontId="10" type="noConversion"/>
  </si>
  <si>
    <t>基本维护</t>
    <phoneticPr fontId="10" type="noConversion"/>
  </si>
  <si>
    <t>倒闭天数</t>
    <phoneticPr fontId="10" type="noConversion"/>
  </si>
  <si>
    <t>倒闭月数</t>
    <phoneticPr fontId="10" type="noConversion"/>
  </si>
  <si>
    <t>溢出资金</t>
    <phoneticPr fontId="10" type="noConversion"/>
  </si>
  <si>
    <t>维护小时</t>
    <phoneticPr fontId="10" type="noConversion"/>
  </si>
  <si>
    <t>每天时间</t>
    <phoneticPr fontId="10" type="noConversion"/>
  </si>
  <si>
    <t>维护时间</t>
    <phoneticPr fontId="10" type="noConversion"/>
  </si>
  <si>
    <t>研究技能</t>
    <phoneticPr fontId="10" type="noConversion"/>
  </si>
  <si>
    <t>目前等级</t>
    <phoneticPr fontId="10" type="noConversion"/>
  </si>
  <si>
    <t>下一等级</t>
    <phoneticPr fontId="10" type="noConversion"/>
  </si>
  <si>
    <t>研究经验</t>
    <phoneticPr fontId="10" type="noConversion"/>
  </si>
  <si>
    <t>升级经验</t>
    <phoneticPr fontId="10" type="noConversion"/>
  </si>
  <si>
    <t>相差经验</t>
    <phoneticPr fontId="10" type="noConversion"/>
  </si>
  <si>
    <t>研究力</t>
    <phoneticPr fontId="10" type="noConversion"/>
  </si>
  <si>
    <t>研究时间</t>
    <phoneticPr fontId="10" type="noConversion"/>
  </si>
  <si>
    <t>研究天数</t>
    <phoneticPr fontId="10" type="noConversion"/>
  </si>
  <si>
    <t>需要资金</t>
    <phoneticPr fontId="10" type="noConversion"/>
  </si>
  <si>
    <t>跑商票数</t>
    <phoneticPr fontId="10" type="noConversion"/>
  </si>
  <si>
    <t>维护储备</t>
    <phoneticPr fontId="10" type="noConversion"/>
  </si>
  <si>
    <t>总共费用</t>
    <phoneticPr fontId="10" type="noConversion"/>
  </si>
  <si>
    <t>召唤兽</t>
    <phoneticPr fontId="10" type="noConversion"/>
  </si>
  <si>
    <t>≥100级</t>
    <phoneticPr fontId="10" type="noConversion"/>
  </si>
  <si>
    <t>89级</t>
    <phoneticPr fontId="10" type="noConversion"/>
  </si>
  <si>
    <t>额外资金</t>
    <phoneticPr fontId="10" type="noConversion"/>
  </si>
  <si>
    <t>每人跑商</t>
    <phoneticPr fontId="10" type="noConversion"/>
  </si>
  <si>
    <t>个人跑商双倍帮贡与跑商票数</t>
    <phoneticPr fontId="10" type="noConversion"/>
  </si>
  <si>
    <t>18万票数</t>
    <phoneticPr fontId="10" type="noConversion"/>
  </si>
  <si>
    <t>15万票数</t>
    <phoneticPr fontId="10" type="noConversion"/>
  </si>
  <si>
    <t>增加资金</t>
    <phoneticPr fontId="10" type="noConversion"/>
  </si>
  <si>
    <t>获得帮贡</t>
    <phoneticPr fontId="10" type="noConversion"/>
  </si>
  <si>
    <t>每天费用</t>
    <phoneticPr fontId="10" type="noConversion"/>
  </si>
  <si>
    <t>每票费用</t>
    <phoneticPr fontId="10" type="noConversion"/>
  </si>
  <si>
    <t>每天票数</t>
    <phoneticPr fontId="10" type="noConversion"/>
  </si>
  <si>
    <t>每票增加</t>
    <phoneticPr fontId="10" type="noConversion"/>
  </si>
  <si>
    <t>跑商人数</t>
    <phoneticPr fontId="10" type="noConversion"/>
  </si>
  <si>
    <t>每小时</t>
    <phoneticPr fontId="10" type="noConversion"/>
  </si>
  <si>
    <t>每天用时</t>
    <phoneticPr fontId="10" type="noConversion"/>
  </si>
  <si>
    <t>每票跑商</t>
    <phoneticPr fontId="10" type="noConversion"/>
  </si>
  <si>
    <t>帮派每年维护费用与跑商数量</t>
    <phoneticPr fontId="10" type="noConversion"/>
  </si>
  <si>
    <t>每时维护</t>
    <phoneticPr fontId="10" type="noConversion"/>
  </si>
  <si>
    <t>每周维护</t>
    <phoneticPr fontId="10" type="noConversion"/>
  </si>
  <si>
    <t>每月维护</t>
    <phoneticPr fontId="10" type="noConversion"/>
  </si>
  <si>
    <t>每年维护</t>
    <phoneticPr fontId="10" type="noConversion"/>
  </si>
  <si>
    <t>跑商数量与获得帮贡</t>
    <phoneticPr fontId="10" type="noConversion"/>
  </si>
  <si>
    <t>每时票数</t>
    <phoneticPr fontId="10" type="noConversion"/>
  </si>
  <si>
    <t>每时帮贡</t>
    <phoneticPr fontId="10" type="noConversion"/>
  </si>
  <si>
    <t>每天帮贡</t>
    <phoneticPr fontId="10" type="noConversion"/>
  </si>
  <si>
    <t>每周票数</t>
    <phoneticPr fontId="10" type="noConversion"/>
  </si>
  <si>
    <t>每周帮贡</t>
    <phoneticPr fontId="10" type="noConversion"/>
  </si>
  <si>
    <t>每月票数</t>
    <phoneticPr fontId="10" type="noConversion"/>
  </si>
  <si>
    <t>每月帮贡</t>
    <phoneticPr fontId="10" type="noConversion"/>
  </si>
  <si>
    <t>每年票数</t>
    <phoneticPr fontId="10" type="noConversion"/>
  </si>
  <si>
    <t>每年帮贡</t>
    <phoneticPr fontId="10" type="noConversion"/>
  </si>
  <si>
    <t>帮派可以捐赠金银锦盒的数量</t>
    <phoneticPr fontId="10" type="noConversion"/>
  </si>
  <si>
    <t>允许范围</t>
    <phoneticPr fontId="10" type="noConversion"/>
  </si>
  <si>
    <t>金银锦盒</t>
    <phoneticPr fontId="10" type="noConversion"/>
  </si>
  <si>
    <t xml:space="preserve">允许数量 </t>
    <phoneticPr fontId="10" type="noConversion"/>
  </si>
  <si>
    <t>预算费用</t>
    <phoneticPr fontId="10" type="noConversion"/>
  </si>
  <si>
    <t>十倍维护</t>
    <phoneticPr fontId="10" type="noConversion"/>
  </si>
  <si>
    <t>预算数量</t>
    <phoneticPr fontId="10" type="noConversion"/>
  </si>
  <si>
    <t>缺乏资金</t>
    <phoneticPr fontId="10" type="noConversion"/>
  </si>
  <si>
    <t>应急数量</t>
    <phoneticPr fontId="10" type="noConversion"/>
  </si>
  <si>
    <t>帮派储备金与帮派维护状况分析</t>
    <phoneticPr fontId="10" type="noConversion"/>
  </si>
  <si>
    <t>储备金上限</t>
    <phoneticPr fontId="10" type="noConversion"/>
  </si>
  <si>
    <t>储备维护1</t>
    <phoneticPr fontId="10" type="noConversion"/>
  </si>
  <si>
    <t>捐赠数量</t>
    <phoneticPr fontId="10" type="noConversion"/>
  </si>
  <si>
    <t>帮派储备金</t>
    <phoneticPr fontId="10" type="noConversion"/>
  </si>
  <si>
    <t>可捐赠数量</t>
    <phoneticPr fontId="10" type="noConversion"/>
  </si>
  <si>
    <t>储备维护线</t>
    <phoneticPr fontId="10" type="noConversion"/>
  </si>
  <si>
    <t>储备维护2</t>
    <phoneticPr fontId="10" type="noConversion"/>
  </si>
  <si>
    <t>需要数量</t>
    <phoneticPr fontId="10" type="noConversion"/>
  </si>
  <si>
    <t>当前帮派技能研究预算分析</t>
    <phoneticPr fontId="10" type="noConversion"/>
  </si>
  <si>
    <t>每小时维护</t>
    <phoneticPr fontId="10" type="noConversion"/>
  </si>
  <si>
    <t>研究次数</t>
    <phoneticPr fontId="10" type="noConversion"/>
  </si>
  <si>
    <t>研究费用</t>
    <phoneticPr fontId="10" type="noConversion"/>
  </si>
  <si>
    <t>15万/票</t>
    <phoneticPr fontId="10" type="noConversion"/>
  </si>
  <si>
    <t>平均每人跑</t>
    <phoneticPr fontId="10" type="noConversion"/>
  </si>
  <si>
    <t>18万/票</t>
    <phoneticPr fontId="10" type="noConversion"/>
  </si>
  <si>
    <t>费用天数</t>
    <phoneticPr fontId="10" type="noConversion"/>
  </si>
  <si>
    <t>每个价格</t>
    <phoneticPr fontId="10" type="noConversion"/>
  </si>
  <si>
    <t>需要银两</t>
    <phoneticPr fontId="10" type="noConversion"/>
  </si>
  <si>
    <t>每年费用</t>
    <phoneticPr fontId="10" type="noConversion"/>
  </si>
  <si>
    <t>帮派每天维护费用预算</t>
    <phoneticPr fontId="10" type="noConversion"/>
  </si>
  <si>
    <t>帮派的奖励线与维护线</t>
    <phoneticPr fontId="10" type="noConversion"/>
  </si>
  <si>
    <t>帮派生活技能研究进度</t>
    <phoneticPr fontId="10" type="noConversion"/>
  </si>
  <si>
    <t>帮派资金情况</t>
    <phoneticPr fontId="10" type="noConversion"/>
  </si>
  <si>
    <t>修炼上限</t>
    <phoneticPr fontId="10" type="noConversion"/>
  </si>
  <si>
    <t>数值</t>
    <phoneticPr fontId="10" type="noConversion"/>
  </si>
  <si>
    <t>已付定金</t>
    <phoneticPr fontId="10" type="noConversion"/>
  </si>
  <si>
    <t>每票价格</t>
    <phoneticPr fontId="10" type="noConversion"/>
  </si>
  <si>
    <t>已经跑商</t>
    <phoneticPr fontId="10" type="noConversion"/>
  </si>
  <si>
    <t>本周数量</t>
    <phoneticPr fontId="10" type="noConversion"/>
  </si>
  <si>
    <t>需要完成</t>
    <phoneticPr fontId="10" type="noConversion"/>
  </si>
  <si>
    <t>还差</t>
    <phoneticPr fontId="10" type="noConversion"/>
  </si>
  <si>
    <t>完成</t>
    <phoneticPr fontId="10" type="noConversion"/>
  </si>
  <si>
    <t>老板跑的</t>
    <phoneticPr fontId="10" type="noConversion"/>
  </si>
  <si>
    <t>应当跑商</t>
    <phoneticPr fontId="10" type="noConversion"/>
  </si>
  <si>
    <t>本周应当跑商</t>
    <phoneticPr fontId="10" type="noConversion"/>
  </si>
  <si>
    <t>订金跑商数量</t>
    <phoneticPr fontId="10" type="noConversion"/>
  </si>
  <si>
    <t>老板自己跑商</t>
    <phoneticPr fontId="10" type="noConversion"/>
  </si>
  <si>
    <t>序号</t>
    <phoneticPr fontId="10" type="noConversion"/>
  </si>
  <si>
    <t>技能名称</t>
    <phoneticPr fontId="10" type="noConversion"/>
  </si>
  <si>
    <t>当前等级</t>
    <phoneticPr fontId="10" type="noConversion"/>
  </si>
  <si>
    <t>目标等级</t>
    <phoneticPr fontId="10" type="noConversion"/>
  </si>
  <si>
    <t>冥想</t>
    <phoneticPr fontId="10" type="noConversion"/>
  </si>
  <si>
    <t>强身术</t>
    <phoneticPr fontId="10" type="noConversion"/>
  </si>
  <si>
    <t>暗器技巧</t>
    <phoneticPr fontId="10" type="noConversion"/>
  </si>
  <si>
    <t>烹饪技巧</t>
    <phoneticPr fontId="10" type="noConversion"/>
  </si>
  <si>
    <t>养生之道</t>
    <phoneticPr fontId="10" type="noConversion"/>
  </si>
  <si>
    <t>入口</t>
    <phoneticPr fontId="10" type="noConversion"/>
  </si>
  <si>
    <t>金库</t>
    <phoneticPr fontId="10" type="noConversion"/>
  </si>
  <si>
    <t>书院</t>
    <phoneticPr fontId="10" type="noConversion"/>
  </si>
  <si>
    <t>药房</t>
    <phoneticPr fontId="10" type="noConversion"/>
  </si>
  <si>
    <t>厢房</t>
    <phoneticPr fontId="10" type="noConversion"/>
  </si>
  <si>
    <t>仓库</t>
    <phoneticPr fontId="10" type="noConversion"/>
  </si>
  <si>
    <t>聚义厅</t>
    <phoneticPr fontId="10" type="noConversion"/>
  </si>
  <si>
    <t>兽室</t>
    <phoneticPr fontId="10" type="noConversion"/>
  </si>
  <si>
    <t>每次消耗</t>
    <phoneticPr fontId="10" type="noConversion"/>
  </si>
  <si>
    <t>消耗次数</t>
    <phoneticPr fontId="10" type="noConversion"/>
  </si>
  <si>
    <t>八个一百级的方案</t>
    <phoneticPr fontId="10" type="noConversion"/>
  </si>
  <si>
    <t>打造技巧</t>
    <phoneticPr fontId="10" type="noConversion"/>
  </si>
  <si>
    <t>裁缝技巧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</si>
</sst>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.00_ "/>
    <numFmt numFmtId="177" formatCode="0_ ;[Red]\-0\ "/>
    <numFmt numFmtId="178" formatCode="0&quot;次&quot;"/>
    <numFmt numFmtId="179" formatCode="General&quot;小&quot;&quot;时&quot;"/>
    <numFmt numFmtId="180" formatCode="0&quot;天&quot;"/>
    <numFmt numFmtId="181" formatCode="0&quot;小&quot;&quot;时&quot;"/>
    <numFmt numFmtId="182" formatCode="0&quot;月&quot;"/>
    <numFmt numFmtId="183" formatCode="0&quot;级&quot;"/>
    <numFmt numFmtId="184" formatCode="0.00&quot;天&quot;"/>
    <numFmt numFmtId="185" formatCode="0;[Red]0"/>
    <numFmt numFmtId="186" formatCode="0&quot;票&quot;"/>
    <numFmt numFmtId="187" formatCode="0_ "/>
    <numFmt numFmtId="188" formatCode="0&quot;点&quot;"/>
    <numFmt numFmtId="189" formatCode="0&quot;个&quot;"/>
    <numFmt numFmtId="190" formatCode="General&quot;级&quot;"/>
    <numFmt numFmtId="191" formatCode="General&quot;点&quot;"/>
    <numFmt numFmtId="192" formatCode="0.00&quot;票&quot;"/>
    <numFmt numFmtId="193" formatCode="0&quot;元&quot;"/>
    <numFmt numFmtId="194" formatCode="General&quot;元&quot;"/>
    <numFmt numFmtId="195" formatCode="[$-F800]dddd\,\ mmmm\ dd\,\ yyyy"/>
  </numFmts>
  <fonts count="3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1"/>
      <color rgb="FF97059A"/>
      <name val="等线"/>
      <family val="2"/>
      <charset val="134"/>
      <scheme val="minor"/>
    </font>
    <font>
      <b/>
      <sz val="20"/>
      <color theme="1"/>
      <name val="宋体"/>
      <family val="3"/>
      <charset val="134"/>
    </font>
    <font>
      <sz val="11"/>
      <color rgb="FF3F3F76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b/>
      <sz val="20"/>
      <color rgb="FF006100"/>
      <name val="等线"/>
      <family val="3"/>
      <charset val="134"/>
      <scheme val="minor"/>
    </font>
    <font>
      <b/>
      <sz val="20"/>
      <color rgb="FF9C6500"/>
      <name val="等线"/>
      <family val="3"/>
      <charset val="134"/>
      <scheme val="minor"/>
    </font>
    <font>
      <sz val="11"/>
      <color rgb="FF9C0006"/>
      <name val="等线"/>
      <family val="3"/>
      <charset val="134"/>
      <scheme val="minor"/>
    </font>
    <font>
      <sz val="11"/>
      <color rgb="FF9C6500"/>
      <name val="等线"/>
      <family val="3"/>
      <charset val="134"/>
      <scheme val="minor"/>
    </font>
    <font>
      <b/>
      <sz val="20"/>
      <color rgb="FFFA7D00"/>
      <name val="等线"/>
      <family val="3"/>
      <charset val="134"/>
      <scheme val="minor"/>
    </font>
    <font>
      <b/>
      <sz val="11"/>
      <color rgb="FFFA7D00"/>
      <name val="等线"/>
      <family val="3"/>
      <charset val="134"/>
      <scheme val="minor"/>
    </font>
    <font>
      <b/>
      <sz val="28"/>
      <color rgb="FFFA7D00"/>
      <name val="等线"/>
      <family val="2"/>
      <charset val="134"/>
      <scheme val="minor"/>
    </font>
    <font>
      <b/>
      <sz val="28"/>
      <color rgb="FFFA7D00"/>
      <name val="等线"/>
      <family val="3"/>
      <charset val="134"/>
      <scheme val="minor"/>
    </font>
    <font>
      <b/>
      <sz val="20"/>
      <color rgb="FF3F3F76"/>
      <name val="等线"/>
      <family val="3"/>
      <charset val="134"/>
      <scheme val="minor"/>
    </font>
    <font>
      <b/>
      <sz val="18"/>
      <color rgb="FF3F3F3F"/>
      <name val="仿宋"/>
      <family val="3"/>
      <charset val="134"/>
    </font>
    <font>
      <sz val="20"/>
      <color theme="1"/>
      <name val="STXingkai"/>
      <family val="1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2"/>
      <charset val="134"/>
    </font>
    <font>
      <sz val="11"/>
      <color theme="1" tint="0.499984740745262"/>
      <name val="等线"/>
      <family val="2"/>
      <charset val="134"/>
      <scheme val="minor"/>
    </font>
    <font>
      <sz val="11"/>
      <color theme="1" tint="0.499984740745262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B2B2B2"/>
      </bottom>
      <diagonal/>
    </border>
    <border>
      <left/>
      <right style="thin">
        <color rgb="FF7F7F7F"/>
      </right>
      <top style="thin">
        <color rgb="FF7F7F7F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7F7F7F"/>
      </bottom>
      <diagonal/>
    </border>
    <border>
      <left/>
      <right/>
      <top style="thin">
        <color rgb="FFB2B2B2"/>
      </top>
      <bottom style="thin">
        <color rgb="FF7F7F7F"/>
      </bottom>
      <diagonal/>
    </border>
    <border>
      <left/>
      <right style="thin">
        <color rgb="FFB2B2B2"/>
      </right>
      <top style="thin">
        <color rgb="FFB2B2B2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B2B2B2"/>
      </top>
      <bottom/>
      <diagonal/>
    </border>
    <border>
      <left/>
      <right/>
      <top/>
      <bottom style="thin">
        <color rgb="FF7F7F7F"/>
      </bottom>
      <diagonal/>
    </border>
  </borders>
  <cellStyleXfs count="10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1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7" fillId="6" borderId="1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</cellStyleXfs>
  <cellXfs count="105">
    <xf numFmtId="0" fontId="0" fillId="0" borderId="0" xfId="0">
      <alignment vertical="center"/>
    </xf>
    <xf numFmtId="0" fontId="5" fillId="5" borderId="1" xfId="4" applyAlignment="1">
      <alignment horizontal="center" vertical="center"/>
    </xf>
    <xf numFmtId="0" fontId="7" fillId="6" borderId="1" xfId="6" applyNumberFormat="1">
      <alignment vertical="center"/>
    </xf>
    <xf numFmtId="0" fontId="0" fillId="7" borderId="4" xfId="9" applyFont="1">
      <alignment vertical="center"/>
    </xf>
    <xf numFmtId="0" fontId="7" fillId="6" borderId="1" xfId="6">
      <alignment vertical="center"/>
    </xf>
    <xf numFmtId="20" fontId="7" fillId="6" borderId="1" xfId="6" applyNumberFormat="1">
      <alignment vertical="center"/>
    </xf>
    <xf numFmtId="0" fontId="5" fillId="5" borderId="5" xfId="4" applyBorder="1" applyAlignment="1">
      <alignment horizontal="center" vertical="center"/>
    </xf>
    <xf numFmtId="0" fontId="5" fillId="5" borderId="6" xfId="4" applyBorder="1" applyAlignment="1">
      <alignment horizontal="center" vertical="center"/>
    </xf>
    <xf numFmtId="0" fontId="7" fillId="6" borderId="1" xfId="6" applyAlignment="1">
      <alignment horizontal="right" vertical="center"/>
    </xf>
    <xf numFmtId="0" fontId="5" fillId="7" borderId="4" xfId="9" applyFont="1" applyAlignment="1">
      <alignment horizontal="center" vertical="center"/>
    </xf>
    <xf numFmtId="0" fontId="7" fillId="7" borderId="4" xfId="9" applyFont="1">
      <alignment vertical="center"/>
    </xf>
    <xf numFmtId="0" fontId="3" fillId="3" borderId="4" xfId="2" applyBorder="1">
      <alignment vertical="center"/>
    </xf>
    <xf numFmtId="0" fontId="13" fillId="4" borderId="4" xfId="3" applyFont="1" applyBorder="1">
      <alignment vertical="center"/>
    </xf>
    <xf numFmtId="177" fontId="0" fillId="7" borderId="4" xfId="9" applyNumberFormat="1" applyFont="1">
      <alignment vertical="center"/>
    </xf>
    <xf numFmtId="178" fontId="0" fillId="7" borderId="4" xfId="9" applyNumberFormat="1" applyFont="1">
      <alignment vertical="center"/>
    </xf>
    <xf numFmtId="179" fontId="0" fillId="7" borderId="4" xfId="9" applyNumberFormat="1" applyFont="1">
      <alignment vertical="center"/>
    </xf>
    <xf numFmtId="180" fontId="0" fillId="7" borderId="4" xfId="9" applyNumberFormat="1" applyFont="1">
      <alignment vertical="center"/>
    </xf>
    <xf numFmtId="181" fontId="3" fillId="3" borderId="4" xfId="2" applyNumberFormat="1" applyBorder="1">
      <alignment vertical="center"/>
    </xf>
    <xf numFmtId="180" fontId="3" fillId="3" borderId="4" xfId="2" applyNumberFormat="1" applyBorder="1">
      <alignment vertical="center"/>
    </xf>
    <xf numFmtId="182" fontId="3" fillId="3" borderId="4" xfId="2" applyNumberFormat="1" applyBorder="1">
      <alignment vertical="center"/>
    </xf>
    <xf numFmtId="0" fontId="6" fillId="6" borderId="2" xfId="5">
      <alignment vertical="center"/>
    </xf>
    <xf numFmtId="176" fontId="6" fillId="6" borderId="2" xfId="5" applyNumberFormat="1">
      <alignment vertical="center"/>
    </xf>
    <xf numFmtId="0" fontId="15" fillId="7" borderId="4" xfId="9" applyFont="1">
      <alignment vertical="center"/>
    </xf>
    <xf numFmtId="20" fontId="5" fillId="5" borderId="1" xfId="4" applyNumberFormat="1">
      <alignment vertical="center"/>
    </xf>
    <xf numFmtId="0" fontId="5" fillId="5" borderId="1" xfId="4" applyAlignment="1">
      <alignment horizontal="right" vertical="center"/>
    </xf>
    <xf numFmtId="183" fontId="5" fillId="5" borderId="1" xfId="4" applyNumberFormat="1">
      <alignment vertical="center"/>
    </xf>
    <xf numFmtId="0" fontId="5" fillId="5" borderId="1" xfId="4">
      <alignment vertical="center"/>
    </xf>
    <xf numFmtId="181" fontId="5" fillId="5" borderId="1" xfId="4" applyNumberFormat="1">
      <alignment vertical="center"/>
    </xf>
    <xf numFmtId="184" fontId="5" fillId="5" borderId="1" xfId="4" applyNumberFormat="1">
      <alignment vertical="center"/>
    </xf>
    <xf numFmtId="185" fontId="5" fillId="5" borderId="1" xfId="4" applyNumberFormat="1">
      <alignment vertical="center"/>
    </xf>
    <xf numFmtId="186" fontId="5" fillId="5" borderId="1" xfId="4" applyNumberFormat="1">
      <alignment vertical="center"/>
    </xf>
    <xf numFmtId="0" fontId="2" fillId="2" borderId="4" xfId="1" applyBorder="1">
      <alignment vertical="center"/>
    </xf>
    <xf numFmtId="0" fontId="16" fillId="2" borderId="4" xfId="1" applyFont="1" applyBorder="1">
      <alignment vertical="center"/>
    </xf>
    <xf numFmtId="186" fontId="0" fillId="7" borderId="4" xfId="9" applyNumberFormat="1" applyFont="1">
      <alignment vertical="center"/>
    </xf>
    <xf numFmtId="0" fontId="3" fillId="3" borderId="1" xfId="2" applyBorder="1">
      <alignment vertical="center"/>
    </xf>
    <xf numFmtId="186" fontId="19" fillId="3" borderId="1" xfId="2" applyNumberFormat="1" applyFont="1" applyBorder="1">
      <alignment vertical="center"/>
    </xf>
    <xf numFmtId="0" fontId="2" fillId="2" borderId="1" xfId="1" applyBorder="1">
      <alignment vertical="center"/>
    </xf>
    <xf numFmtId="186" fontId="16" fillId="2" borderId="1" xfId="1" applyNumberFormat="1" applyFont="1" applyBorder="1">
      <alignment vertical="center"/>
    </xf>
    <xf numFmtId="0" fontId="3" fillId="7" borderId="4" xfId="9" applyFont="1">
      <alignment vertical="center"/>
    </xf>
    <xf numFmtId="187" fontId="19" fillId="7" borderId="4" xfId="9" applyNumberFormat="1" applyFont="1">
      <alignment vertical="center"/>
    </xf>
    <xf numFmtId="0" fontId="2" fillId="7" borderId="4" xfId="9" applyFont="1">
      <alignment vertical="center"/>
    </xf>
    <xf numFmtId="187" fontId="16" fillId="7" borderId="4" xfId="9" applyNumberFormat="1" applyFont="1">
      <alignment vertical="center"/>
    </xf>
    <xf numFmtId="0" fontId="20" fillId="4" borderId="4" xfId="3" applyFont="1" applyBorder="1">
      <alignment vertical="center"/>
    </xf>
    <xf numFmtId="186" fontId="20" fillId="4" borderId="4" xfId="3" applyNumberFormat="1" applyFont="1" applyBorder="1">
      <alignment vertical="center"/>
    </xf>
    <xf numFmtId="0" fontId="20" fillId="7" borderId="4" xfId="9" applyFont="1">
      <alignment vertical="center"/>
    </xf>
    <xf numFmtId="188" fontId="20" fillId="7" borderId="4" xfId="9" applyNumberFormat="1" applyFont="1">
      <alignment vertical="center"/>
    </xf>
    <xf numFmtId="0" fontId="22" fillId="6" borderId="1" xfId="6" applyFont="1">
      <alignment vertical="center"/>
    </xf>
    <xf numFmtId="187" fontId="9" fillId="6" borderId="1" xfId="8" applyNumberFormat="1" applyFill="1" applyBorder="1">
      <alignment vertical="center"/>
    </xf>
    <xf numFmtId="187" fontId="22" fillId="6" borderId="1" xfId="6" applyNumberFormat="1" applyFont="1">
      <alignment vertical="center"/>
    </xf>
    <xf numFmtId="176" fontId="5" fillId="5" borderId="1" xfId="4" applyNumberFormat="1" applyAlignment="1">
      <alignment horizontal="center" vertical="center"/>
    </xf>
    <xf numFmtId="186" fontId="5" fillId="7" borderId="4" xfId="9" applyNumberFormat="1" applyFont="1" applyAlignment="1">
      <alignment horizontal="center" vertical="center"/>
    </xf>
    <xf numFmtId="188" fontId="5" fillId="7" borderId="4" xfId="9" applyNumberFormat="1" applyFont="1" applyAlignment="1">
      <alignment horizontal="center" vertical="center"/>
    </xf>
    <xf numFmtId="0" fontId="15" fillId="5" borderId="1" xfId="4" applyFont="1">
      <alignment vertical="center"/>
    </xf>
    <xf numFmtId="189" fontId="9" fillId="5" borderId="1" xfId="8" applyNumberFormat="1" applyFill="1" applyBorder="1">
      <alignment vertical="center"/>
    </xf>
    <xf numFmtId="176" fontId="15" fillId="5" borderId="1" xfId="4" applyNumberFormat="1" applyFont="1">
      <alignment vertical="center"/>
    </xf>
    <xf numFmtId="187" fontId="9" fillId="5" borderId="1" xfId="8" applyNumberFormat="1" applyFill="1" applyBorder="1">
      <alignment vertical="center"/>
    </xf>
    <xf numFmtId="176" fontId="9" fillId="5" borderId="1" xfId="8" applyNumberFormat="1" applyFill="1" applyBorder="1">
      <alignment vertical="center"/>
    </xf>
    <xf numFmtId="189" fontId="0" fillId="7" borderId="4" xfId="9" applyNumberFormat="1" applyFont="1">
      <alignment vertical="center"/>
    </xf>
    <xf numFmtId="176" fontId="7" fillId="6" borderId="1" xfId="6" applyNumberFormat="1">
      <alignment vertical="center"/>
    </xf>
    <xf numFmtId="194" fontId="0" fillId="7" borderId="4" xfId="9" applyNumberFormat="1" applyFont="1">
      <alignment vertical="center"/>
    </xf>
    <xf numFmtId="14" fontId="0" fillId="7" borderId="4" xfId="9" applyNumberFormat="1" applyFont="1">
      <alignment vertical="center"/>
    </xf>
    <xf numFmtId="192" fontId="0" fillId="7" borderId="4" xfId="9" applyNumberFormat="1" applyFont="1">
      <alignment vertical="center"/>
    </xf>
    <xf numFmtId="193" fontId="5" fillId="5" borderId="1" xfId="4" applyNumberFormat="1">
      <alignment vertical="center"/>
    </xf>
    <xf numFmtId="194" fontId="5" fillId="5" borderId="1" xfId="4" applyNumberFormat="1">
      <alignment vertical="center"/>
    </xf>
    <xf numFmtId="191" fontId="5" fillId="5" borderId="1" xfId="4" applyNumberFormat="1">
      <alignment vertical="center"/>
    </xf>
    <xf numFmtId="192" fontId="5" fillId="5" borderId="1" xfId="4" applyNumberFormat="1">
      <alignment vertical="center"/>
    </xf>
    <xf numFmtId="31" fontId="0" fillId="7" borderId="4" xfId="9" applyNumberFormat="1" applyFont="1">
      <alignment vertical="center"/>
    </xf>
    <xf numFmtId="195" fontId="0" fillId="7" borderId="4" xfId="9" applyNumberFormat="1" applyFont="1">
      <alignment vertical="center"/>
    </xf>
    <xf numFmtId="192" fontId="0" fillId="7" borderId="0" xfId="9" applyNumberFormat="1" applyFont="1" applyBorder="1">
      <alignment vertical="center"/>
    </xf>
    <xf numFmtId="0" fontId="23" fillId="6" borderId="1" xfId="6" applyFont="1" applyAlignment="1">
      <alignment horizontal="center" vertical="center"/>
    </xf>
    <xf numFmtId="0" fontId="24" fillId="6" borderId="1" xfId="6" applyFont="1" applyAlignment="1">
      <alignment horizontal="center" vertical="center"/>
    </xf>
    <xf numFmtId="0" fontId="25" fillId="5" borderId="1" xfId="4" applyFont="1" applyAlignment="1">
      <alignment horizontal="center" vertical="center"/>
    </xf>
    <xf numFmtId="0" fontId="26" fillId="6" borderId="2" xfId="5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7" borderId="4" xfId="9" applyFont="1" applyAlignment="1">
      <alignment horizontal="center" vertical="center"/>
    </xf>
    <xf numFmtId="0" fontId="18" fillId="4" borderId="10" xfId="3" applyFont="1" applyBorder="1" applyAlignment="1">
      <alignment horizontal="center" vertical="center"/>
    </xf>
    <xf numFmtId="0" fontId="18" fillId="4" borderId="11" xfId="3" applyFont="1" applyBorder="1" applyAlignment="1">
      <alignment horizontal="center" vertical="center"/>
    </xf>
    <xf numFmtId="0" fontId="18" fillId="4" borderId="12" xfId="3" applyFont="1" applyBorder="1" applyAlignment="1">
      <alignment horizontal="center" vertical="center"/>
    </xf>
    <xf numFmtId="0" fontId="21" fillId="6" borderId="1" xfId="6" applyFont="1" applyAlignment="1">
      <alignment horizontal="center" vertical="center"/>
    </xf>
    <xf numFmtId="0" fontId="21" fillId="6" borderId="5" xfId="6" applyFont="1" applyBorder="1" applyAlignment="1">
      <alignment horizontal="center" vertical="center"/>
    </xf>
    <xf numFmtId="0" fontId="21" fillId="6" borderId="13" xfId="6" applyFont="1" applyBorder="1" applyAlignment="1">
      <alignment horizontal="center" vertical="center"/>
    </xf>
    <xf numFmtId="0" fontId="21" fillId="6" borderId="6" xfId="6" applyFont="1" applyBorder="1" applyAlignment="1">
      <alignment horizontal="center" vertical="center"/>
    </xf>
    <xf numFmtId="0" fontId="8" fillId="5" borderId="3" xfId="7" applyFill="1" applyAlignment="1">
      <alignment horizontal="center" vertical="center"/>
    </xf>
    <xf numFmtId="0" fontId="11" fillId="7" borderId="4" xfId="9" applyFont="1" applyAlignment="1">
      <alignment horizontal="center" vertical="center"/>
    </xf>
    <xf numFmtId="0" fontId="5" fillId="5" borderId="1" xfId="4" applyAlignment="1">
      <alignment horizontal="center" vertical="center"/>
    </xf>
    <xf numFmtId="0" fontId="5" fillId="5" borderId="5" xfId="4" applyBorder="1" applyAlignment="1">
      <alignment horizontal="center" vertical="center"/>
    </xf>
    <xf numFmtId="0" fontId="5" fillId="5" borderId="6" xfId="4" applyBorder="1" applyAlignment="1">
      <alignment horizontal="center" vertical="center"/>
    </xf>
    <xf numFmtId="0" fontId="5" fillId="5" borderId="7" xfId="4" applyBorder="1" applyAlignment="1">
      <alignment horizontal="center" vertical="center"/>
    </xf>
    <xf numFmtId="0" fontId="5" fillId="5" borderId="8" xfId="4" applyBorder="1" applyAlignment="1">
      <alignment horizontal="center" vertical="center"/>
    </xf>
    <xf numFmtId="190" fontId="7" fillId="6" borderId="1" xfId="6" applyNumberFormat="1">
      <alignment vertical="center"/>
    </xf>
    <xf numFmtId="191" fontId="7" fillId="6" borderId="1" xfId="6" applyNumberFormat="1">
      <alignment vertical="center"/>
    </xf>
    <xf numFmtId="191" fontId="0" fillId="7" borderId="4" xfId="9" applyNumberFormat="1" applyFont="1">
      <alignment vertical="center"/>
    </xf>
    <xf numFmtId="191" fontId="4" fillId="4" borderId="0" xfId="3" applyNumberFormat="1">
      <alignment vertical="center"/>
    </xf>
    <xf numFmtId="0" fontId="4" fillId="4" borderId="0" xfId="3">
      <alignment vertical="center"/>
    </xf>
    <xf numFmtId="192" fontId="4" fillId="4" borderId="0" xfId="3" applyNumberFormat="1">
      <alignment vertical="center"/>
    </xf>
    <xf numFmtId="188" fontId="0" fillId="7" borderId="4" xfId="9" applyNumberFormat="1" applyFont="1">
      <alignment vertical="center"/>
    </xf>
    <xf numFmtId="176" fontId="0" fillId="7" borderId="4" xfId="9" applyNumberFormat="1" applyFont="1">
      <alignment vertical="center"/>
    </xf>
    <xf numFmtId="0" fontId="0" fillId="7" borderId="0" xfId="9" applyFont="1" applyBorder="1">
      <alignment vertical="center"/>
    </xf>
    <xf numFmtId="0" fontId="0" fillId="7" borderId="4" xfId="9" applyFont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15" xfId="0" applyBorder="1" applyAlignment="1">
      <alignment horizontal="center" vertical="center"/>
    </xf>
    <xf numFmtId="0" fontId="31" fillId="7" borderId="4" xfId="9" applyFont="1" applyAlignment="1">
      <alignment horizontal="center" vertical="center"/>
    </xf>
    <xf numFmtId="0" fontId="32" fillId="7" borderId="4" xfId="9" applyFont="1" applyAlignment="1">
      <alignment horizontal="center" vertical="center"/>
    </xf>
  </cellXfs>
  <cellStyles count="10">
    <cellStyle name="差" xfId="2" builtinId="27"/>
    <cellStyle name="常规" xfId="0" builtinId="0"/>
    <cellStyle name="好" xfId="1" builtinId="26"/>
    <cellStyle name="计算" xfId="6" builtinId="22"/>
    <cellStyle name="警告文本" xfId="8" builtinId="11"/>
    <cellStyle name="链接单元格" xfId="7" builtinId="24"/>
    <cellStyle name="适中" xfId="3" builtinId="28"/>
    <cellStyle name="输出" xfId="5" builtinId="21"/>
    <cellStyle name="输入" xfId="4" builtinId="20"/>
    <cellStyle name="注释" xfId="9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D0A0C-EE6F-4CEC-BEB3-2DE66CE26871}">
  <dimension ref="A1:C35"/>
  <sheetViews>
    <sheetView topLeftCell="A28" zoomScale="160" zoomScaleNormal="160" workbookViewId="0">
      <selection activeCell="A36" sqref="A36"/>
    </sheetView>
  </sheetViews>
  <sheetFormatPr defaultRowHeight="14.25"/>
  <cols>
    <col min="1" max="1" width="7.75" bestFit="1" customWidth="1"/>
    <col min="2" max="2" width="14.625" bestFit="1" customWidth="1"/>
    <col min="3" max="3" width="10" bestFit="1" customWidth="1"/>
  </cols>
  <sheetData>
    <row r="1" spans="1:3">
      <c r="A1" s="91">
        <v>9</v>
      </c>
      <c r="B1" s="4" t="s">
        <v>127</v>
      </c>
    </row>
    <row r="2" spans="1:3">
      <c r="A2" s="4">
        <v>150</v>
      </c>
      <c r="B2" s="4" t="s">
        <v>128</v>
      </c>
    </row>
    <row r="3" spans="1:3">
      <c r="A3" s="92">
        <f>A2*A1</f>
        <v>1350</v>
      </c>
      <c r="B3" s="4" t="s">
        <v>0</v>
      </c>
    </row>
    <row r="4" spans="1:3">
      <c r="A4" s="93">
        <v>1247</v>
      </c>
      <c r="B4" s="3" t="s">
        <v>1</v>
      </c>
    </row>
    <row r="5" spans="1:3">
      <c r="A5" s="93">
        <f>A3-A4</f>
        <v>103</v>
      </c>
      <c r="B5" s="3" t="s">
        <v>2</v>
      </c>
    </row>
    <row r="6" spans="1:3">
      <c r="A6" s="94">
        <v>15</v>
      </c>
      <c r="B6" s="95" t="s">
        <v>3</v>
      </c>
    </row>
    <row r="7" spans="1:3">
      <c r="A7" s="96">
        <f>A5/A6</f>
        <v>6.8666666666666663</v>
      </c>
      <c r="B7" s="95"/>
    </row>
    <row r="8" spans="1:3">
      <c r="A8" s="97">
        <v>30</v>
      </c>
      <c r="B8" s="3" t="s">
        <v>4</v>
      </c>
    </row>
    <row r="9" spans="1:3">
      <c r="A9" s="33">
        <f>A5/A8</f>
        <v>3.4333333333333331</v>
      </c>
      <c r="B9" s="3"/>
    </row>
    <row r="10" spans="1:3">
      <c r="A10" s="62">
        <f>16*3</f>
        <v>48</v>
      </c>
      <c r="B10" s="26" t="s">
        <v>4</v>
      </c>
    </row>
    <row r="11" spans="1:3">
      <c r="A11" s="63">
        <f>31*3</f>
        <v>93</v>
      </c>
      <c r="B11" s="26" t="s">
        <v>3</v>
      </c>
    </row>
    <row r="12" spans="1:3">
      <c r="A12" s="59">
        <v>100</v>
      </c>
      <c r="B12" s="3" t="s">
        <v>129</v>
      </c>
      <c r="C12" s="60">
        <v>45713</v>
      </c>
    </row>
    <row r="13" spans="1:3">
      <c r="A13" s="59">
        <v>3</v>
      </c>
      <c r="B13" s="3" t="s">
        <v>130</v>
      </c>
      <c r="C13" s="3"/>
    </row>
    <row r="14" spans="1:3">
      <c r="A14" s="61">
        <f>A12/A13</f>
        <v>33.333333333333336</v>
      </c>
      <c r="B14" s="3" t="s">
        <v>58</v>
      </c>
      <c r="C14" s="3"/>
    </row>
    <row r="16" spans="1:3">
      <c r="A16" s="64">
        <f>A4</f>
        <v>1247</v>
      </c>
      <c r="B16" s="26" t="s">
        <v>1</v>
      </c>
    </row>
    <row r="17" spans="1:3">
      <c r="A17" s="64">
        <f>A16-A4</f>
        <v>0</v>
      </c>
      <c r="B17" s="26" t="s">
        <v>2</v>
      </c>
    </row>
    <row r="18" spans="1:3">
      <c r="A18" s="64">
        <v>15</v>
      </c>
      <c r="B18" s="26" t="s">
        <v>3</v>
      </c>
    </row>
    <row r="19" spans="1:3">
      <c r="A19" s="65">
        <f>A17/A18</f>
        <v>0</v>
      </c>
      <c r="B19" s="26" t="s">
        <v>131</v>
      </c>
    </row>
    <row r="20" spans="1:3">
      <c r="A20" s="61">
        <v>4</v>
      </c>
      <c r="B20" s="66">
        <v>45713</v>
      </c>
      <c r="C20" t="s">
        <v>135</v>
      </c>
    </row>
    <row r="21" spans="1:3">
      <c r="A21" s="61">
        <v>10</v>
      </c>
      <c r="B21" s="67">
        <v>45714</v>
      </c>
      <c r="C21" t="s">
        <v>135</v>
      </c>
    </row>
    <row r="22" spans="1:3">
      <c r="A22" s="61">
        <v>10</v>
      </c>
      <c r="B22" s="67">
        <v>45715</v>
      </c>
      <c r="C22" t="s">
        <v>135</v>
      </c>
    </row>
    <row r="23" spans="1:3">
      <c r="A23" s="61">
        <v>10</v>
      </c>
      <c r="B23" s="67">
        <v>45716</v>
      </c>
      <c r="C23">
        <f>26+10</f>
        <v>36</v>
      </c>
    </row>
    <row r="25" spans="1:3">
      <c r="A25" s="61">
        <v>26</v>
      </c>
      <c r="B25" s="3" t="s">
        <v>132</v>
      </c>
    </row>
    <row r="26" spans="1:3">
      <c r="A26" s="61">
        <v>34</v>
      </c>
      <c r="B26" s="3" t="s">
        <v>133</v>
      </c>
    </row>
    <row r="27" spans="1:3">
      <c r="A27" s="98">
        <f>A26-A25</f>
        <v>8</v>
      </c>
      <c r="B27" s="3" t="s">
        <v>134</v>
      </c>
    </row>
    <row r="28" spans="1:3">
      <c r="A28" s="68">
        <v>2</v>
      </c>
      <c r="B28" s="99" t="s">
        <v>136</v>
      </c>
    </row>
    <row r="29" spans="1:3">
      <c r="A29" s="65">
        <f>A27+A28</f>
        <v>10</v>
      </c>
      <c r="B29" s="26" t="s">
        <v>137</v>
      </c>
    </row>
    <row r="31" spans="1:3">
      <c r="A31" s="26">
        <v>36</v>
      </c>
      <c r="B31" s="26" t="s">
        <v>138</v>
      </c>
    </row>
    <row r="32" spans="1:3">
      <c r="A32" s="26">
        <v>34</v>
      </c>
      <c r="B32" s="26" t="s">
        <v>139</v>
      </c>
    </row>
    <row r="33" spans="1:2">
      <c r="A33" s="26">
        <v>2</v>
      </c>
      <c r="B33" s="26" t="s">
        <v>140</v>
      </c>
    </row>
    <row r="35" spans="1:2">
      <c r="A35">
        <f>36-27</f>
        <v>9</v>
      </c>
    </row>
  </sheetData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2D3AC-39EC-46EE-9DC4-527703A51C60}">
  <dimension ref="A1:D90"/>
  <sheetViews>
    <sheetView workbookViewId="0">
      <selection activeCell="B90" sqref="B90"/>
    </sheetView>
  </sheetViews>
  <sheetFormatPr defaultRowHeight="14.25"/>
  <cols>
    <col min="1" max="1" width="11" bestFit="1" customWidth="1"/>
    <col min="2" max="2" width="12.75" bestFit="1" customWidth="1"/>
    <col min="3" max="3" width="11" bestFit="1" customWidth="1"/>
    <col min="4" max="4" width="17.25" bestFit="1" customWidth="1"/>
  </cols>
  <sheetData>
    <row r="1" spans="1:4" ht="23.25">
      <c r="A1" s="85" t="s">
        <v>5</v>
      </c>
      <c r="B1" s="85"/>
      <c r="C1" s="85"/>
      <c r="D1" s="85"/>
    </row>
    <row r="2" spans="1:4">
      <c r="A2" s="86" t="s">
        <v>6</v>
      </c>
      <c r="B2" s="86"/>
      <c r="C2" s="2">
        <v>220913310</v>
      </c>
      <c r="D2" s="3" t="s">
        <v>7</v>
      </c>
    </row>
    <row r="3" spans="1:4">
      <c r="A3" s="86" t="s">
        <v>8</v>
      </c>
      <c r="B3" s="86"/>
      <c r="C3" s="2">
        <v>14676000</v>
      </c>
      <c r="D3" s="3" t="s">
        <v>9</v>
      </c>
    </row>
    <row r="4" spans="1:4">
      <c r="A4" s="86" t="s">
        <v>10</v>
      </c>
      <c r="B4" s="86"/>
      <c r="C4" s="4">
        <v>52400000</v>
      </c>
      <c r="D4" s="3" t="s">
        <v>9</v>
      </c>
    </row>
    <row r="5" spans="1:4">
      <c r="A5" s="86" t="s">
        <v>11</v>
      </c>
      <c r="B5" s="86"/>
      <c r="C5" s="4">
        <v>611500</v>
      </c>
      <c r="D5" s="3" t="s">
        <v>12</v>
      </c>
    </row>
    <row r="6" spans="1:4">
      <c r="A6" s="86" t="s">
        <v>13</v>
      </c>
      <c r="B6" s="86"/>
      <c r="C6" s="5">
        <v>0.56111111111111112</v>
      </c>
      <c r="D6" s="3" t="s">
        <v>7</v>
      </c>
    </row>
    <row r="7" spans="1:4">
      <c r="A7" s="87" t="s">
        <v>14</v>
      </c>
      <c r="B7" s="88"/>
      <c r="C7" s="4">
        <v>12000</v>
      </c>
      <c r="D7" s="3" t="s">
        <v>15</v>
      </c>
    </row>
    <row r="8" spans="1:4">
      <c r="A8" s="87" t="s">
        <v>16</v>
      </c>
      <c r="B8" s="88"/>
      <c r="C8" s="8" t="s">
        <v>17</v>
      </c>
      <c r="D8" s="3" t="s">
        <v>12</v>
      </c>
    </row>
    <row r="9" spans="1:4">
      <c r="A9" s="6" t="str">
        <f>C8</f>
        <v>中药医理</v>
      </c>
      <c r="B9" s="7" t="s">
        <v>18</v>
      </c>
      <c r="C9" s="4">
        <v>88</v>
      </c>
      <c r="D9" s="3" t="s">
        <v>12</v>
      </c>
    </row>
    <row r="10" spans="1:4">
      <c r="A10" s="87" t="s">
        <v>19</v>
      </c>
      <c r="B10" s="88"/>
      <c r="C10" s="4">
        <v>11456</v>
      </c>
      <c r="D10" s="3" t="s">
        <v>12</v>
      </c>
    </row>
    <row r="11" spans="1:4">
      <c r="A11" s="87" t="s">
        <v>20</v>
      </c>
      <c r="B11" s="88"/>
      <c r="C11" s="4">
        <v>127736</v>
      </c>
      <c r="D11" s="3" t="s">
        <v>12</v>
      </c>
    </row>
    <row r="12" spans="1:4">
      <c r="A12" s="89" t="s">
        <v>21</v>
      </c>
      <c r="B12" s="90"/>
      <c r="C12" s="4">
        <v>33537485</v>
      </c>
      <c r="D12" s="3" t="s">
        <v>7</v>
      </c>
    </row>
    <row r="13" spans="1:4">
      <c r="A13" s="9" t="s">
        <v>22</v>
      </c>
      <c r="B13" s="9">
        <v>20</v>
      </c>
      <c r="C13" s="10" t="s">
        <v>23</v>
      </c>
      <c r="D13" s="3">
        <v>0</v>
      </c>
    </row>
    <row r="14" spans="1:4">
      <c r="A14" s="9" t="s">
        <v>24</v>
      </c>
      <c r="B14" s="9">
        <v>5</v>
      </c>
      <c r="C14" s="10" t="s">
        <v>25</v>
      </c>
      <c r="D14" s="3">
        <v>9</v>
      </c>
    </row>
    <row r="15" spans="1:4">
      <c r="A15" s="9" t="s">
        <v>26</v>
      </c>
      <c r="B15" s="9">
        <v>20</v>
      </c>
      <c r="C15" s="10" t="s">
        <v>27</v>
      </c>
      <c r="D15" s="3">
        <v>16</v>
      </c>
    </row>
    <row r="16" spans="1:4">
      <c r="A16" s="9" t="s">
        <v>28</v>
      </c>
      <c r="B16" s="9">
        <v>0</v>
      </c>
      <c r="C16" s="10" t="s">
        <v>29</v>
      </c>
      <c r="D16" s="3">
        <v>3</v>
      </c>
    </row>
    <row r="17" spans="1:4" ht="15" thickBot="1">
      <c r="A17" s="84" t="s">
        <v>30</v>
      </c>
      <c r="B17" s="84"/>
      <c r="C17" s="84"/>
      <c r="D17" s="84"/>
    </row>
    <row r="18" spans="1:4" ht="26.25" thickTop="1">
      <c r="A18" s="74" t="s">
        <v>126</v>
      </c>
      <c r="B18" s="74"/>
      <c r="C18" s="74"/>
      <c r="D18" s="74"/>
    </row>
    <row r="19" spans="1:4">
      <c r="A19" s="3" t="s">
        <v>31</v>
      </c>
      <c r="B19" s="3">
        <f>C2</f>
        <v>220913310</v>
      </c>
      <c r="C19" s="3" t="s">
        <v>32</v>
      </c>
      <c r="D19" s="3">
        <f>C12</f>
        <v>33537485</v>
      </c>
    </row>
    <row r="20" spans="1:4">
      <c r="A20" s="3" t="s">
        <v>33</v>
      </c>
      <c r="B20" s="11">
        <f>C3</f>
        <v>14676000</v>
      </c>
      <c r="C20" s="3" t="s">
        <v>34</v>
      </c>
      <c r="D20" s="12">
        <f>C4</f>
        <v>52400000</v>
      </c>
    </row>
    <row r="21" spans="1:4">
      <c r="A21" s="3" t="s">
        <v>35</v>
      </c>
      <c r="B21" s="3">
        <f>B19</f>
        <v>220913310</v>
      </c>
      <c r="C21" s="3" t="s">
        <v>36</v>
      </c>
      <c r="D21" s="13">
        <f>B19-B20</f>
        <v>206237310</v>
      </c>
    </row>
    <row r="22" spans="1:4">
      <c r="A22" s="3" t="s">
        <v>37</v>
      </c>
      <c r="B22" s="11">
        <f>C5</f>
        <v>611500</v>
      </c>
      <c r="C22" s="3" t="s">
        <v>38</v>
      </c>
      <c r="D22" s="14">
        <f>D21/B22</f>
        <v>337.26461161079311</v>
      </c>
    </row>
    <row r="23" spans="1:4">
      <c r="A23" s="3" t="s">
        <v>39</v>
      </c>
      <c r="B23" s="15">
        <v>24</v>
      </c>
      <c r="C23" s="3" t="s">
        <v>40</v>
      </c>
      <c r="D23" s="16">
        <f>D22/B23</f>
        <v>14.052692150449714</v>
      </c>
    </row>
    <row r="24" spans="1:4">
      <c r="A24" s="11" t="s">
        <v>41</v>
      </c>
      <c r="B24" s="11">
        <v>70000</v>
      </c>
      <c r="C24" s="11" t="s">
        <v>38</v>
      </c>
      <c r="D24" s="17">
        <f>(B19+D19)/B24</f>
        <v>3635.0113571428569</v>
      </c>
    </row>
    <row r="25" spans="1:4">
      <c r="A25" s="11" t="s">
        <v>42</v>
      </c>
      <c r="B25" s="18">
        <f>D24/24</f>
        <v>151.45880654761905</v>
      </c>
      <c r="C25" s="11" t="s">
        <v>43</v>
      </c>
      <c r="D25" s="19">
        <f>B25/30</f>
        <v>5.048626884920635</v>
      </c>
    </row>
    <row r="26" spans="1:4">
      <c r="A26" s="20" t="s">
        <v>44</v>
      </c>
      <c r="B26" s="20">
        <f>B21-D20</f>
        <v>168513310</v>
      </c>
      <c r="C26" s="20" t="s">
        <v>45</v>
      </c>
      <c r="D26" s="21">
        <f>B26/B22</f>
        <v>275.57368765331154</v>
      </c>
    </row>
    <row r="27" spans="1:4">
      <c r="A27" s="20" t="s">
        <v>46</v>
      </c>
      <c r="B27" s="20">
        <v>24</v>
      </c>
      <c r="C27" s="20" t="s">
        <v>40</v>
      </c>
      <c r="D27" s="21">
        <f>D26/24</f>
        <v>11.482236985554648</v>
      </c>
    </row>
    <row r="28" spans="1:4" ht="25.5">
      <c r="A28" s="75" t="s">
        <v>125</v>
      </c>
      <c r="B28" s="75"/>
      <c r="C28" s="75"/>
      <c r="D28" s="75"/>
    </row>
    <row r="29" spans="1:4">
      <c r="A29" s="22" t="s">
        <v>47</v>
      </c>
      <c r="B29" s="23">
        <f>C6</f>
        <v>0.56111111111111112</v>
      </c>
      <c r="C29" s="22" t="s">
        <v>48</v>
      </c>
      <c r="D29" s="24" t="str">
        <f>C8</f>
        <v>中药医理</v>
      </c>
    </row>
    <row r="30" spans="1:4">
      <c r="A30" s="22" t="s">
        <v>49</v>
      </c>
      <c r="B30" s="25">
        <f>C9</f>
        <v>88</v>
      </c>
      <c r="C30" s="22" t="s">
        <v>50</v>
      </c>
      <c r="D30" s="25">
        <f>B30+1</f>
        <v>89</v>
      </c>
    </row>
    <row r="31" spans="1:4">
      <c r="A31" s="22" t="s">
        <v>51</v>
      </c>
      <c r="B31" s="26">
        <f>C10</f>
        <v>11456</v>
      </c>
      <c r="C31" s="22" t="s">
        <v>52</v>
      </c>
      <c r="D31" s="26">
        <f>C11</f>
        <v>127736</v>
      </c>
    </row>
    <row r="32" spans="1:4">
      <c r="A32" s="22" t="s">
        <v>53</v>
      </c>
      <c r="B32" s="26">
        <f>D31-B31</f>
        <v>116280</v>
      </c>
      <c r="C32" s="22" t="s">
        <v>54</v>
      </c>
      <c r="D32" s="26">
        <f>C7</f>
        <v>12000</v>
      </c>
    </row>
    <row r="33" spans="1:4">
      <c r="A33" s="22" t="s">
        <v>55</v>
      </c>
      <c r="B33" s="27">
        <f>B32/D32</f>
        <v>9.69</v>
      </c>
      <c r="C33" s="22" t="s">
        <v>56</v>
      </c>
      <c r="D33" s="28">
        <f>B33/24</f>
        <v>0.40375</v>
      </c>
    </row>
    <row r="34" spans="1:4">
      <c r="A34" s="22" t="s">
        <v>57</v>
      </c>
      <c r="B34" s="29">
        <f>B33*B22</f>
        <v>5925435</v>
      </c>
      <c r="C34" s="22" t="s">
        <v>58</v>
      </c>
      <c r="D34" s="30">
        <f>B34/D38</f>
        <v>39.502899999999997</v>
      </c>
    </row>
    <row r="35" spans="1:4">
      <c r="A35" s="31" t="s">
        <v>36</v>
      </c>
      <c r="B35" s="32">
        <v>96500</v>
      </c>
      <c r="C35" s="32" t="s">
        <v>59</v>
      </c>
      <c r="D35" s="32">
        <v>96500</v>
      </c>
    </row>
    <row r="36" spans="1:4">
      <c r="A36" s="32" t="s">
        <v>60</v>
      </c>
      <c r="B36" s="32">
        <f>B35+D35</f>
        <v>193000</v>
      </c>
      <c r="C36" s="32" t="s">
        <v>61</v>
      </c>
      <c r="D36" s="32">
        <v>1560</v>
      </c>
    </row>
    <row r="37" spans="1:4" ht="25.5">
      <c r="A37" s="76" t="s">
        <v>124</v>
      </c>
      <c r="B37" s="76"/>
      <c r="C37" s="76"/>
      <c r="D37" s="76"/>
    </row>
    <row r="38" spans="1:4">
      <c r="A38" s="22" t="s">
        <v>62</v>
      </c>
      <c r="B38" s="3">
        <v>180000</v>
      </c>
      <c r="C38" s="22" t="s">
        <v>63</v>
      </c>
      <c r="D38" s="22">
        <v>150000</v>
      </c>
    </row>
    <row r="39" spans="1:4">
      <c r="A39" s="22" t="s">
        <v>64</v>
      </c>
      <c r="B39" s="3">
        <f>D20-B21</f>
        <v>-168513310</v>
      </c>
      <c r="C39" s="22" t="s">
        <v>36</v>
      </c>
      <c r="D39" s="3">
        <f>B20-B21</f>
        <v>-206237310</v>
      </c>
    </row>
    <row r="40" spans="1:4">
      <c r="A40" s="22" t="s">
        <v>65</v>
      </c>
      <c r="B40" s="33">
        <f>B42/4</f>
        <v>-234.04626388888889</v>
      </c>
      <c r="C40" s="22" t="s">
        <v>65</v>
      </c>
      <c r="D40" s="33">
        <f>D42/4</f>
        <v>-280.85551666666669</v>
      </c>
    </row>
    <row r="41" spans="1:4" ht="25.5">
      <c r="A41" s="77" t="s">
        <v>66</v>
      </c>
      <c r="B41" s="78"/>
      <c r="C41" s="78"/>
      <c r="D41" s="79"/>
    </row>
    <row r="42" spans="1:4">
      <c r="A42" s="34" t="s">
        <v>67</v>
      </c>
      <c r="B42" s="35">
        <f>B39/B38</f>
        <v>-936.18505555555555</v>
      </c>
      <c r="C42" s="36" t="s">
        <v>68</v>
      </c>
      <c r="D42" s="37">
        <f>B39/D38</f>
        <v>-1123.4220666666668</v>
      </c>
    </row>
    <row r="43" spans="1:4">
      <c r="A43" s="38" t="s">
        <v>69</v>
      </c>
      <c r="B43" s="39">
        <f>B42*180000</f>
        <v>-168513310</v>
      </c>
      <c r="C43" s="40" t="s">
        <v>69</v>
      </c>
      <c r="D43" s="41">
        <f>D42*150000</f>
        <v>-168513310</v>
      </c>
    </row>
    <row r="44" spans="1:4">
      <c r="A44" s="42" t="s">
        <v>67</v>
      </c>
      <c r="B44" s="43">
        <f>D39/B38</f>
        <v>-1145.7628333333334</v>
      </c>
      <c r="C44" s="42" t="s">
        <v>68</v>
      </c>
      <c r="D44" s="43">
        <f>D39/D38</f>
        <v>-1374.9154000000001</v>
      </c>
    </row>
    <row r="45" spans="1:4">
      <c r="A45" s="44" t="s">
        <v>70</v>
      </c>
      <c r="B45" s="45">
        <f>B42*48</f>
        <v>-44936.882666666665</v>
      </c>
      <c r="C45" s="44" t="s">
        <v>70</v>
      </c>
      <c r="D45" s="45">
        <f>D42*48</f>
        <v>-53924.2592</v>
      </c>
    </row>
    <row r="46" spans="1:4" ht="25.5">
      <c r="A46" s="80" t="s">
        <v>123</v>
      </c>
      <c r="B46" s="80"/>
      <c r="C46" s="80"/>
      <c r="D46" s="80"/>
    </row>
    <row r="47" spans="1:4">
      <c r="A47" s="4" t="s">
        <v>37</v>
      </c>
      <c r="B47" s="46">
        <f>B22</f>
        <v>611500</v>
      </c>
      <c r="C47" s="46" t="s">
        <v>71</v>
      </c>
      <c r="D47" s="46">
        <f>B47*B23</f>
        <v>14676000</v>
      </c>
    </row>
    <row r="48" spans="1:4">
      <c r="A48" s="46" t="s">
        <v>72</v>
      </c>
      <c r="B48" s="46">
        <v>150000</v>
      </c>
      <c r="C48" s="46" t="s">
        <v>73</v>
      </c>
      <c r="D48" s="47">
        <f>D47/B48</f>
        <v>97.84</v>
      </c>
    </row>
    <row r="49" spans="1:4">
      <c r="A49" s="46" t="s">
        <v>74</v>
      </c>
      <c r="B49" s="46">
        <v>180000</v>
      </c>
      <c r="C49" s="46" t="s">
        <v>73</v>
      </c>
      <c r="D49" s="47">
        <f>D47/B49</f>
        <v>81.533333333333331</v>
      </c>
    </row>
    <row r="50" spans="1:4">
      <c r="A50" s="46" t="s">
        <v>75</v>
      </c>
      <c r="B50" s="46">
        <v>4</v>
      </c>
      <c r="C50" s="46" t="s">
        <v>65</v>
      </c>
      <c r="D50" s="48">
        <f>D48/B50</f>
        <v>24.46</v>
      </c>
    </row>
    <row r="51" spans="1:4">
      <c r="A51" s="46" t="s">
        <v>76</v>
      </c>
      <c r="B51" s="46">
        <v>4</v>
      </c>
      <c r="C51" s="46" t="s">
        <v>77</v>
      </c>
      <c r="D51" s="48">
        <f>D50/B51</f>
        <v>6.1150000000000002</v>
      </c>
    </row>
    <row r="52" spans="1:4">
      <c r="A52" s="46" t="s">
        <v>78</v>
      </c>
      <c r="B52" s="46">
        <f>150000</f>
        <v>150000</v>
      </c>
      <c r="C52" s="46" t="s">
        <v>76</v>
      </c>
      <c r="D52" s="48">
        <f>B47/B52</f>
        <v>4.0766666666666671</v>
      </c>
    </row>
    <row r="53" spans="1:4">
      <c r="A53" s="46" t="s">
        <v>78</v>
      </c>
      <c r="B53" s="46">
        <f>B38</f>
        <v>180000</v>
      </c>
      <c r="C53" s="46" t="s">
        <v>76</v>
      </c>
      <c r="D53" s="48">
        <f>B47/B53</f>
        <v>3.3972222222222221</v>
      </c>
    </row>
    <row r="54" spans="1:4" ht="25.5">
      <c r="A54" s="81" t="s">
        <v>79</v>
      </c>
      <c r="B54" s="82"/>
      <c r="C54" s="82"/>
      <c r="D54" s="83"/>
    </row>
    <row r="55" spans="1:4">
      <c r="A55" s="1" t="s">
        <v>80</v>
      </c>
      <c r="B55" s="1">
        <f>B47</f>
        <v>611500</v>
      </c>
      <c r="C55" s="1" t="s">
        <v>58</v>
      </c>
      <c r="D55" s="49">
        <f>B55/150000</f>
        <v>4.0766666666666671</v>
      </c>
    </row>
    <row r="56" spans="1:4">
      <c r="A56" s="1" t="s">
        <v>39</v>
      </c>
      <c r="B56" s="1">
        <f>B55*24</f>
        <v>14676000</v>
      </c>
      <c r="C56" s="1" t="s">
        <v>58</v>
      </c>
      <c r="D56" s="49">
        <f t="shared" ref="D56:D59" si="0">B56/150000</f>
        <v>97.84</v>
      </c>
    </row>
    <row r="57" spans="1:4">
      <c r="A57" s="1" t="s">
        <v>81</v>
      </c>
      <c r="B57" s="1">
        <f>B56*7</f>
        <v>102732000</v>
      </c>
      <c r="C57" s="1" t="s">
        <v>58</v>
      </c>
      <c r="D57" s="49">
        <f t="shared" si="0"/>
        <v>684.88</v>
      </c>
    </row>
    <row r="58" spans="1:4">
      <c r="A58" s="1" t="s">
        <v>82</v>
      </c>
      <c r="B58" s="1">
        <f>B56*30</f>
        <v>440280000</v>
      </c>
      <c r="C58" s="1" t="s">
        <v>58</v>
      </c>
      <c r="D58" s="49">
        <f t="shared" si="0"/>
        <v>2935.2</v>
      </c>
    </row>
    <row r="59" spans="1:4">
      <c r="A59" s="1" t="s">
        <v>83</v>
      </c>
      <c r="B59" s="1">
        <f>B56*365</f>
        <v>5356740000</v>
      </c>
      <c r="C59" s="1" t="s">
        <v>58</v>
      </c>
      <c r="D59" s="49">
        <f t="shared" si="0"/>
        <v>35711.599999999999</v>
      </c>
    </row>
    <row r="60" spans="1:4" ht="35.25">
      <c r="A60" s="69" t="s">
        <v>84</v>
      </c>
      <c r="B60" s="70"/>
      <c r="C60" s="70"/>
      <c r="D60" s="70"/>
    </row>
    <row r="61" spans="1:4">
      <c r="A61" s="9" t="s">
        <v>85</v>
      </c>
      <c r="B61" s="50">
        <f>D55</f>
        <v>4.0766666666666671</v>
      </c>
      <c r="C61" s="9" t="s">
        <v>86</v>
      </c>
      <c r="D61" s="51">
        <f>B61*48</f>
        <v>195.68</v>
      </c>
    </row>
    <row r="62" spans="1:4">
      <c r="A62" s="9" t="s">
        <v>73</v>
      </c>
      <c r="B62" s="50">
        <f>D56</f>
        <v>97.84</v>
      </c>
      <c r="C62" s="9" t="s">
        <v>87</v>
      </c>
      <c r="D62" s="51">
        <f t="shared" ref="D62:D65" si="1">B62*48</f>
        <v>4696.32</v>
      </c>
    </row>
    <row r="63" spans="1:4">
      <c r="A63" s="9" t="s">
        <v>88</v>
      </c>
      <c r="B63" s="50">
        <f t="shared" ref="B63:B65" si="2">D57</f>
        <v>684.88</v>
      </c>
      <c r="C63" s="9" t="s">
        <v>89</v>
      </c>
      <c r="D63" s="51">
        <f t="shared" si="1"/>
        <v>32874.239999999998</v>
      </c>
    </row>
    <row r="64" spans="1:4">
      <c r="A64" s="9" t="s">
        <v>90</v>
      </c>
      <c r="B64" s="50">
        <f t="shared" si="2"/>
        <v>2935.2</v>
      </c>
      <c r="C64" s="9" t="s">
        <v>91</v>
      </c>
      <c r="D64" s="51">
        <f t="shared" si="1"/>
        <v>140889.59999999998</v>
      </c>
    </row>
    <row r="65" spans="1:4">
      <c r="A65" s="9" t="s">
        <v>92</v>
      </c>
      <c r="B65" s="50">
        <f t="shared" si="2"/>
        <v>35711.599999999999</v>
      </c>
      <c r="C65" s="9" t="s">
        <v>93</v>
      </c>
      <c r="D65" s="51">
        <f t="shared" si="1"/>
        <v>1714156.7999999998</v>
      </c>
    </row>
    <row r="66" spans="1:4" ht="25.5">
      <c r="A66" s="71" t="s">
        <v>94</v>
      </c>
      <c r="B66" s="71"/>
      <c r="C66" s="71"/>
      <c r="D66" s="71"/>
    </row>
    <row r="67" spans="1:4">
      <c r="A67" s="52" t="s">
        <v>95</v>
      </c>
      <c r="B67" s="52">
        <f>D20-B19</f>
        <v>-168513310</v>
      </c>
      <c r="C67" s="52" t="s">
        <v>96</v>
      </c>
      <c r="D67" s="52">
        <v>50000</v>
      </c>
    </row>
    <row r="68" spans="1:4">
      <c r="A68" s="52" t="s">
        <v>97</v>
      </c>
      <c r="B68" s="53">
        <f>B67/D67</f>
        <v>-3370.2662</v>
      </c>
      <c r="C68" s="52" t="s">
        <v>98</v>
      </c>
      <c r="D68" s="54">
        <f>B68*30000</f>
        <v>-101107986</v>
      </c>
    </row>
    <row r="69" spans="1:4">
      <c r="A69" s="52" t="s">
        <v>99</v>
      </c>
      <c r="B69" s="55">
        <f>B47*10</f>
        <v>6115000</v>
      </c>
      <c r="C69" s="52" t="s">
        <v>100</v>
      </c>
      <c r="D69" s="54">
        <f>B69/D67</f>
        <v>122.3</v>
      </c>
    </row>
    <row r="70" spans="1:4">
      <c r="A70" s="52" t="s">
        <v>101</v>
      </c>
      <c r="B70" s="52">
        <f>B20-B19</f>
        <v>-206237310</v>
      </c>
      <c r="C70" s="52" t="s">
        <v>102</v>
      </c>
      <c r="D70" s="56">
        <f>(C5*10-C12)/D67</f>
        <v>-548.44970000000001</v>
      </c>
    </row>
    <row r="71" spans="1:4" ht="22.5">
      <c r="A71" s="72" t="s">
        <v>103</v>
      </c>
      <c r="B71" s="72"/>
      <c r="C71" s="72"/>
      <c r="D71" s="72"/>
    </row>
    <row r="72" spans="1:4">
      <c r="A72" s="22" t="s">
        <v>104</v>
      </c>
      <c r="B72" s="3">
        <f>(600+300*B14)*10000</f>
        <v>21000000</v>
      </c>
      <c r="C72" s="22" t="s">
        <v>105</v>
      </c>
      <c r="D72" s="3">
        <f>B22*24</f>
        <v>14676000</v>
      </c>
    </row>
    <row r="73" spans="1:4">
      <c r="A73" s="22" t="s">
        <v>96</v>
      </c>
      <c r="B73" s="3">
        <v>50000</v>
      </c>
      <c r="C73" s="22" t="s">
        <v>106</v>
      </c>
      <c r="D73" s="3">
        <f>B72/B73</f>
        <v>420</v>
      </c>
    </row>
    <row r="74" spans="1:4">
      <c r="A74" s="22" t="s">
        <v>107</v>
      </c>
      <c r="B74" s="3">
        <f>D19</f>
        <v>33537485</v>
      </c>
      <c r="C74" s="22" t="s">
        <v>108</v>
      </c>
      <c r="D74" s="3">
        <f>(B72-B74)/B73</f>
        <v>-250.74969999999999</v>
      </c>
    </row>
    <row r="75" spans="1:4">
      <c r="A75" s="22" t="s">
        <v>109</v>
      </c>
      <c r="B75" s="3">
        <f>B22*10</f>
        <v>6115000</v>
      </c>
      <c r="C75" s="22" t="s">
        <v>110</v>
      </c>
      <c r="D75" s="3">
        <f>D19-B75</f>
        <v>27422485</v>
      </c>
    </row>
    <row r="76" spans="1:4">
      <c r="A76" s="22" t="s">
        <v>111</v>
      </c>
      <c r="B76" s="57">
        <f>B75/B73</f>
        <v>122.3</v>
      </c>
      <c r="C76" s="22"/>
      <c r="D76" s="3"/>
    </row>
    <row r="77" spans="1:4" ht="27">
      <c r="A77" s="73" t="s">
        <v>112</v>
      </c>
      <c r="B77" s="73"/>
      <c r="C77" s="73"/>
      <c r="D77" s="73"/>
    </row>
    <row r="78" spans="1:4">
      <c r="A78" s="4" t="s">
        <v>113</v>
      </c>
      <c r="B78" s="4">
        <f>B22</f>
        <v>611500</v>
      </c>
      <c r="C78" s="4" t="s">
        <v>114</v>
      </c>
      <c r="D78" s="58">
        <f>B33</f>
        <v>9.69</v>
      </c>
    </row>
    <row r="79" spans="1:4">
      <c r="A79" s="4" t="s">
        <v>115</v>
      </c>
      <c r="B79" s="4">
        <f>B78*D78</f>
        <v>5925435</v>
      </c>
      <c r="C79" s="4" t="s">
        <v>116</v>
      </c>
      <c r="D79" s="58">
        <f>B79/150000</f>
        <v>39.502899999999997</v>
      </c>
    </row>
    <row r="80" spans="1:4">
      <c r="A80" s="4" t="s">
        <v>117</v>
      </c>
      <c r="B80" s="58">
        <f>D79/4</f>
        <v>9.8757249999999992</v>
      </c>
      <c r="C80" s="4" t="s">
        <v>118</v>
      </c>
      <c r="D80" s="58">
        <f>B79/180000</f>
        <v>32.919083333333333</v>
      </c>
    </row>
    <row r="81" spans="1:4">
      <c r="A81" s="4" t="s">
        <v>38</v>
      </c>
      <c r="B81" s="58">
        <f>D22</f>
        <v>337.26461161079311</v>
      </c>
      <c r="C81" s="4" t="s">
        <v>40</v>
      </c>
      <c r="D81" s="58">
        <f>D23</f>
        <v>14.052692150449714</v>
      </c>
    </row>
    <row r="82" spans="1:4">
      <c r="A82" s="4" t="s">
        <v>71</v>
      </c>
      <c r="B82" s="58">
        <f>D47</f>
        <v>14676000</v>
      </c>
      <c r="C82" s="4" t="s">
        <v>119</v>
      </c>
      <c r="D82" s="58">
        <f>B79/B82</f>
        <v>0.40375</v>
      </c>
    </row>
    <row r="83" spans="1:4">
      <c r="A83" s="4" t="s">
        <v>96</v>
      </c>
      <c r="B83" s="58">
        <v>50000</v>
      </c>
      <c r="C83" s="4" t="s">
        <v>111</v>
      </c>
      <c r="D83" s="58">
        <f>B79/B83</f>
        <v>118.5087</v>
      </c>
    </row>
    <row r="84" spans="1:4">
      <c r="A84" s="4" t="s">
        <v>120</v>
      </c>
      <c r="B84" s="58">
        <v>20000</v>
      </c>
      <c r="C84" s="4" t="s">
        <v>121</v>
      </c>
      <c r="D84" s="58">
        <f>D83*B84</f>
        <v>2370174</v>
      </c>
    </row>
    <row r="85" spans="1:4">
      <c r="A85" t="s">
        <v>71</v>
      </c>
      <c r="B85">
        <f>D47</f>
        <v>14676000</v>
      </c>
    </row>
    <row r="86" spans="1:4">
      <c r="A86" t="s">
        <v>122</v>
      </c>
      <c r="B86">
        <f>B85*365</f>
        <v>5356740000</v>
      </c>
    </row>
    <row r="89" spans="1:4">
      <c r="A89" t="s">
        <v>158</v>
      </c>
      <c r="B89">
        <v>2800000</v>
      </c>
    </row>
    <row r="90" spans="1:4">
      <c r="A90" t="s">
        <v>159</v>
      </c>
      <c r="B90" s="101">
        <f>B26/B89</f>
        <v>60.183325000000004</v>
      </c>
    </row>
  </sheetData>
  <mergeCells count="22">
    <mergeCell ref="A17:D17"/>
    <mergeCell ref="A1:D1"/>
    <mergeCell ref="A2:B2"/>
    <mergeCell ref="A3:B3"/>
    <mergeCell ref="A4:B4"/>
    <mergeCell ref="A5:B5"/>
    <mergeCell ref="A6:B6"/>
    <mergeCell ref="A7:B7"/>
    <mergeCell ref="A8:B8"/>
    <mergeCell ref="A10:B10"/>
    <mergeCell ref="A11:B11"/>
    <mergeCell ref="A12:B12"/>
    <mergeCell ref="A60:D60"/>
    <mergeCell ref="A66:D66"/>
    <mergeCell ref="A71:D71"/>
    <mergeCell ref="A77:D77"/>
    <mergeCell ref="A18:D18"/>
    <mergeCell ref="A28:D28"/>
    <mergeCell ref="A37:D37"/>
    <mergeCell ref="A41:D41"/>
    <mergeCell ref="A46:D46"/>
    <mergeCell ref="A54:D54"/>
  </mergeCells>
  <phoneticPr fontId="10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F5AC5-A10F-4435-A1A3-830BD10699BC}">
  <dimension ref="A1:D10"/>
  <sheetViews>
    <sheetView tabSelected="1" zoomScale="160" zoomScaleNormal="160" workbookViewId="0">
      <selection activeCell="A2" sqref="A2:D10"/>
    </sheetView>
  </sheetViews>
  <sheetFormatPr defaultRowHeight="14.25"/>
  <cols>
    <col min="1" max="1" width="5.25" bestFit="1" customWidth="1"/>
  </cols>
  <sheetData>
    <row r="1" spans="1:4">
      <c r="A1" s="102" t="s">
        <v>160</v>
      </c>
      <c r="B1" s="102"/>
      <c r="C1" s="102"/>
      <c r="D1" s="102"/>
    </row>
    <row r="2" spans="1:4">
      <c r="A2" s="26" t="s">
        <v>141</v>
      </c>
      <c r="B2" s="26" t="s">
        <v>142</v>
      </c>
      <c r="C2" s="26" t="s">
        <v>143</v>
      </c>
      <c r="D2" s="26" t="s">
        <v>144</v>
      </c>
    </row>
    <row r="3" spans="1:4">
      <c r="A3" s="103">
        <v>1</v>
      </c>
      <c r="B3" s="103" t="s">
        <v>145</v>
      </c>
      <c r="C3" s="104">
        <v>100</v>
      </c>
      <c r="D3" s="104">
        <v>100</v>
      </c>
    </row>
    <row r="4" spans="1:4">
      <c r="A4" s="103">
        <v>2</v>
      </c>
      <c r="B4" s="103" t="s">
        <v>146</v>
      </c>
      <c r="C4" s="104">
        <v>101</v>
      </c>
      <c r="D4" s="104">
        <v>100</v>
      </c>
    </row>
    <row r="5" spans="1:4">
      <c r="A5" s="100">
        <v>3</v>
      </c>
      <c r="B5" s="100" t="s">
        <v>17</v>
      </c>
      <c r="C5" s="100">
        <v>88</v>
      </c>
      <c r="D5" s="100">
        <v>100</v>
      </c>
    </row>
    <row r="6" spans="1:4">
      <c r="A6" s="100">
        <v>4</v>
      </c>
      <c r="B6" s="100" t="s">
        <v>161</v>
      </c>
      <c r="C6" s="100">
        <v>33</v>
      </c>
      <c r="D6" s="100">
        <v>100</v>
      </c>
    </row>
    <row r="7" spans="1:4">
      <c r="A7" s="100">
        <v>5</v>
      </c>
      <c r="B7" s="100" t="s">
        <v>162</v>
      </c>
      <c r="C7" s="100">
        <v>33</v>
      </c>
      <c r="D7" s="100">
        <v>100</v>
      </c>
    </row>
    <row r="8" spans="1:4">
      <c r="A8" s="100">
        <v>6</v>
      </c>
      <c r="B8" s="100" t="s">
        <v>147</v>
      </c>
      <c r="C8" s="100">
        <v>70</v>
      </c>
      <c r="D8" s="100">
        <v>100</v>
      </c>
    </row>
    <row r="9" spans="1:4">
      <c r="A9" s="100">
        <v>7</v>
      </c>
      <c r="B9" s="100" t="s">
        <v>148</v>
      </c>
      <c r="C9" s="100">
        <v>10</v>
      </c>
      <c r="D9" s="100">
        <v>140</v>
      </c>
    </row>
    <row r="10" spans="1:4">
      <c r="A10" s="100">
        <v>8</v>
      </c>
      <c r="B10" s="100" t="s">
        <v>149</v>
      </c>
      <c r="C10" s="100">
        <v>10</v>
      </c>
      <c r="D10" s="100">
        <v>100</v>
      </c>
    </row>
  </sheetData>
  <mergeCells count="1">
    <mergeCell ref="A1:D1"/>
  </mergeCells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D4783-FB11-4062-8085-3D0784FE898F}">
  <dimension ref="A3:C8"/>
  <sheetViews>
    <sheetView zoomScale="175" zoomScaleNormal="175" workbookViewId="0">
      <selection activeCell="B4" sqref="B4"/>
    </sheetView>
  </sheetViews>
  <sheetFormatPr defaultRowHeight="14.25"/>
  <sheetData>
    <row r="3" spans="1:3">
      <c r="B3" t="s">
        <v>157</v>
      </c>
    </row>
    <row r="4" spans="1:3">
      <c r="A4" t="s">
        <v>156</v>
      </c>
      <c r="B4" t="s">
        <v>151</v>
      </c>
      <c r="C4" t="s">
        <v>29</v>
      </c>
    </row>
    <row r="5" spans="1:3">
      <c r="B5" t="s">
        <v>154</v>
      </c>
    </row>
    <row r="6" spans="1:3">
      <c r="B6" t="s">
        <v>153</v>
      </c>
    </row>
    <row r="7" spans="1:3">
      <c r="B7" t="s">
        <v>152</v>
      </c>
    </row>
    <row r="8" spans="1:3">
      <c r="B8" t="s">
        <v>155</v>
      </c>
      <c r="C8" t="s">
        <v>150</v>
      </c>
    </row>
  </sheetData>
  <phoneticPr fontId="10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预算</vt:lpstr>
      <vt:lpstr>帮派信息</vt:lpstr>
      <vt:lpstr>帮派升级</vt:lpstr>
      <vt:lpstr>帮派地图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永生 李</dc:creator>
  <cp:lastModifiedBy>永生 李</cp:lastModifiedBy>
  <dcterms:created xsi:type="dcterms:W3CDTF">2025-02-25T10:41:49Z</dcterms:created>
  <dcterms:modified xsi:type="dcterms:W3CDTF">2025-02-27T06:08:00Z</dcterms:modified>
</cp:coreProperties>
</file>